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omments4.xml" ContentType="application/vnd.openxmlformats-officedocument.spreadsheetml.comments+xml"/>
  <Override PartName="/xl/drawings/drawing6.xml" ContentType="application/vnd.openxmlformats-officedocument.drawing+xml"/>
  <Override PartName="/xl/ctrlProps/ctrlProp9.xml" ContentType="application/vnd.ms-excel.controlproperties+xml"/>
  <Override PartName="/xl/ctrlProps/ctrlProp10.xml" ContentType="application/vnd.ms-excel.controlproperties+xml"/>
  <Override PartName="/xl/comments5.xml" ContentType="application/vnd.openxmlformats-officedocument.spreadsheetml.comments+xml"/>
  <Override PartName="/xl/drawings/drawing7.xml" ContentType="application/vnd.openxmlformats-officedocument.drawing+xml"/>
  <Override PartName="/xl/ctrlProps/ctrlProp11.xml" ContentType="application/vnd.ms-excel.controlproperties+xml"/>
  <Override PartName="/xl/ctrlProps/ctrlProp12.xml" ContentType="application/vnd.ms-excel.controlproperties+xml"/>
  <Override PartName="/xl/comments6.xml" ContentType="application/vnd.openxmlformats-officedocument.spreadsheetml.comments+xml"/>
  <Override PartName="/xl/drawings/drawing8.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7.xml" ContentType="application/vnd.openxmlformats-officedocument.spreadsheetml.comments+xml"/>
  <Override PartName="/xl/drawings/drawing9.xml" ContentType="application/vnd.openxmlformats-officedocument.drawing+xml"/>
  <Override PartName="/xl/ctrlProps/ctrlProp15.xml" ContentType="application/vnd.ms-excel.controlproperties+xml"/>
  <Override PartName="/xl/ctrlProps/ctrlProp16.xml" ContentType="application/vnd.ms-excel.controlproperties+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codeName="{85106AD5-7665-2F1B-BB0A-E31DD656B090}"/>
  <workbookPr codeName="ThisWorkbook" autoCompressPictures="0" defaultThemeVersion="124226"/>
  <mc:AlternateContent xmlns:mc="http://schemas.openxmlformats.org/markup-compatibility/2006">
    <mc:Choice Requires="x15">
      <x15ac:absPath xmlns:x15ac="http://schemas.microsoft.com/office/spreadsheetml/2010/11/ac" url="C:\Users\jtpas\OneDrive\Documents\Life\Work\ecoREAL\Acreditations\LEED\Calculator\"/>
    </mc:Choice>
  </mc:AlternateContent>
  <xr:revisionPtr revIDLastSave="0" documentId="13_ncr:1_{F3FD47EE-22AD-44E9-9EAF-42CB42D49520}" xr6:coauthVersionLast="47" xr6:coauthVersionMax="47" xr10:uidLastSave="{00000000-0000-0000-0000-000000000000}"/>
  <workbookProtection workbookAlgorithmName="SHA-512" workbookHashValue="vWUGxAtdgHKNGLpV8g7m1ggGyxk+4YRave+2k24fh54GveqvMMYuzGryFHC+E0flvqETSEMRyUop3u2JqEI7mQ==" workbookSaltValue="fGH+BwUau5/RmNZJZJBMPg==" workbookSpinCount="100000" lockStructure="1"/>
  <bookViews>
    <workbookView xWindow="19815" yWindow="3165" windowWidth="15975" windowHeight="16455" tabRatio="704" firstSheet="3" activeTab="8" xr2:uid="{00000000-000D-0000-FFFF-FFFF00000000}"/>
  </bookViews>
  <sheets>
    <sheet name="Instructions" sheetId="16" r:id="rId1"/>
    <sheet name="Paints and coatings" sheetId="17" r:id="rId2"/>
    <sheet name="Adhesives and sealants" sheetId="21" r:id="rId3"/>
    <sheet name="Flooring" sheetId="22" r:id="rId4"/>
    <sheet name="Wall panels" sheetId="18" r:id="rId5"/>
    <sheet name="Ceilings" sheetId="23" r:id="rId6"/>
    <sheet name="Insulation" sheetId="24" r:id="rId7"/>
    <sheet name="Furniture" sheetId="19" r:id="rId8"/>
    <sheet name="Composite wood" sheetId="20" r:id="rId9"/>
    <sheet name="Summary" sheetId="11" r:id="rId10"/>
  </sheets>
  <definedNames>
    <definedName name="_xlnm._FilterDatabase" localSheetId="2" hidden="1">'Adhesives and sealants'!$B$12:$F$48</definedName>
    <definedName name="_xlnm._FilterDatabase" localSheetId="5" hidden="1">Ceilings!$B$10:$F$41</definedName>
    <definedName name="_xlnm._FilterDatabase" localSheetId="3" hidden="1">Flooring!$B$10:$F$41</definedName>
    <definedName name="_xlnm._FilterDatabase" localSheetId="6" hidden="1">Insulation!$B$10:$F$41</definedName>
    <definedName name="_xlnm._FilterDatabase" localSheetId="1" hidden="1">'Paints and coatings'!$B$12:$F$48</definedName>
    <definedName name="_xlnm._FilterDatabase" localSheetId="4" hidden="1">'Wall panels'!$B$10:$F$41</definedName>
    <definedName name="Canada">Instructions!$F$262:$F$314</definedName>
    <definedName name="Canadatb">Instructions!$F$262:$H$314</definedName>
    <definedName name="CARBSCM2007">Instructions!$F$169:$F$210</definedName>
    <definedName name="CARBSCMtb">Instructions!$F$169:$H$210</definedName>
    <definedName name="compwood">Instructions!#REF!</definedName>
    <definedName name="compWoodColH">Instructions!$J$325:$J$336</definedName>
    <definedName name="Decopaint">Instructions!$F$145:$F$168</definedName>
    <definedName name="Decotb">Instructions!$F$145:$H$168</definedName>
    <definedName name="emissions">Instructions!#REF!</definedName>
    <definedName name="emissions1">Instructions!#REF!</definedName>
    <definedName name="ExtVOClist">Instructions!#REF!</definedName>
    <definedName name="ExtVOCreg">Instructions!#REF!</definedName>
    <definedName name="furneval">Instructions!#REF!</definedName>
    <definedName name="GenEmissions">Instructions!$K$325:$K$327</definedName>
    <definedName name="HongKong">Instructions!$F$211:$F$261</definedName>
    <definedName name="HongKongtb">Instructions!$F$211:$H$261</definedName>
    <definedName name="na">Instructions!$K$375</definedName>
    <definedName name="Opt1tb">Instructions!#REF!</definedName>
    <definedName name="option1">Instructions!#REF!</definedName>
    <definedName name="option2">Instructions!#REF!</definedName>
    <definedName name="option2a">Instructions!#REF!</definedName>
    <definedName name="_xlnm.Print_Area" localSheetId="0">Instructions!$A$1:$J$369</definedName>
    <definedName name="rule1113">Instructions!$F$22:$F$78</definedName>
    <definedName name="rule1113tb">Instructions!$F$22:$H$78</definedName>
    <definedName name="rule1168">Instructions!$F$80:$F$144</definedName>
    <definedName name="rule1168tb">Instructions!$F$81:$H$144</definedName>
    <definedName name="STList">Instructions!$J$352:$J$358</definedName>
    <definedName name="STstart">Instructions!$K$351</definedName>
    <definedName name="TVOC">Instructions!$L$325:$L$328</definedName>
    <definedName name="voc">Instructions!#REF!</definedName>
    <definedName name="voc_list">Instructions!#REF!</definedName>
    <definedName name="voc_list2">Instructions!$L$340</definedName>
    <definedName name="VOCemissionlist">Flooring!#REF!</definedName>
    <definedName name="VOClimit">Instructions!$L$333:$L$338</definedName>
    <definedName name="VOClist">Instructions!$K$333:$L$338</definedName>
    <definedName name="VOCList2">Instructions!$M$333:$N$337</definedName>
    <definedName name="VOCreg">Instructions!$K$333:$K$337</definedName>
    <definedName name="VOCreg2">Instructions!$M$333:$M$337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L13" i="17" l="1" a="1"/>
  <c r="L13" i="17" s="1"/>
  <c r="L14" i="17" a="1"/>
  <c r="L14" i="17" s="1"/>
  <c r="L15" i="17" a="1"/>
  <c r="L15" i="17" s="1"/>
  <c r="L16" i="17" a="1"/>
  <c r="L16" i="17" s="1"/>
  <c r="L17" i="17" a="1"/>
  <c r="L17" i="17" s="1"/>
  <c r="L18" i="17" a="1"/>
  <c r="L18" i="17" s="1"/>
  <c r="L19" i="17" a="1"/>
  <c r="L19" i="17" s="1"/>
  <c r="L20" i="17" a="1"/>
  <c r="L20" i="17" s="1"/>
  <c r="L21" i="17" a="1"/>
  <c r="L21" i="17" s="1"/>
  <c r="L22" i="17" a="1"/>
  <c r="L22" i="17" s="1"/>
  <c r="L23" i="17" a="1"/>
  <c r="L23" i="17" s="1"/>
  <c r="L12" i="17" a="1"/>
  <c r="L12" i="17" s="1"/>
  <c r="P12" i="17" l="1"/>
  <c r="P16" i="17"/>
  <c r="P13" i="17"/>
  <c r="P14" i="17"/>
  <c r="P15" i="17"/>
  <c r="P17" i="17"/>
  <c r="P18" i="17"/>
  <c r="P19" i="17"/>
  <c r="P20" i="17"/>
  <c r="P21" i="17"/>
  <c r="P22" i="17"/>
  <c r="P23" i="17"/>
  <c r="A21" i="17" l="1"/>
  <c r="O21" i="17"/>
  <c r="L12" i="21" a="1"/>
  <c r="L12" i="21" s="1"/>
  <c r="P12" i="21" s="1"/>
  <c r="F29" i="24"/>
  <c r="F25" i="24"/>
  <c r="F29" i="23"/>
  <c r="F25" i="23"/>
  <c r="E15" i="11"/>
  <c r="D13" i="11"/>
  <c r="F29" i="18"/>
  <c r="F25" i="18"/>
  <c r="F29" i="22"/>
  <c r="F25" i="22"/>
  <c r="A14" i="19"/>
  <c r="H14" i="19"/>
  <c r="L14" i="19"/>
  <c r="M14" i="19" s="1"/>
  <c r="O14" i="19"/>
  <c r="P14" i="19"/>
  <c r="A15" i="19"/>
  <c r="H15" i="19"/>
  <c r="L15" i="19"/>
  <c r="M15" i="19" s="1"/>
  <c r="O15" i="19"/>
  <c r="P15" i="19"/>
  <c r="A16" i="19"/>
  <c r="H16" i="19"/>
  <c r="L16" i="19"/>
  <c r="M16" i="19" s="1"/>
  <c r="O16" i="19"/>
  <c r="P16" i="19"/>
  <c r="A17" i="19"/>
  <c r="H17" i="19"/>
  <c r="L17" i="19"/>
  <c r="M17" i="19" s="1"/>
  <c r="O17" i="19"/>
  <c r="P17" i="19"/>
  <c r="A18" i="19"/>
  <c r="H18" i="19"/>
  <c r="L18" i="19"/>
  <c r="M18" i="19" s="1"/>
  <c r="O18" i="19"/>
  <c r="P18" i="19"/>
  <c r="A19" i="17"/>
  <c r="O19" i="17"/>
  <c r="A20" i="17"/>
  <c r="O20" i="17"/>
  <c r="Q17" i="19" l="1"/>
  <c r="Q15" i="19"/>
  <c r="Q18" i="19"/>
  <c r="Q14" i="19"/>
  <c r="Q16" i="19"/>
  <c r="H13" i="11"/>
  <c r="E16" i="11"/>
  <c r="G13" i="11"/>
  <c r="F29" i="20" l="1"/>
  <c r="F25" i="20"/>
  <c r="E23" i="19"/>
  <c r="F33" i="21"/>
  <c r="F33" i="17"/>
  <c r="F32" i="21"/>
  <c r="F32" i="17"/>
  <c r="F27" i="21"/>
  <c r="F27" i="17"/>
  <c r="F26" i="21"/>
  <c r="F26" i="17"/>
  <c r="F34" i="17" l="1"/>
  <c r="F28" i="21"/>
  <c r="F34" i="21"/>
  <c r="F28" i="17"/>
  <c r="L13" i="21" l="1" a="1"/>
  <c r="L13" i="21" s="1"/>
  <c r="P13" i="21" s="1"/>
  <c r="L14" i="21" a="1"/>
  <c r="L14" i="21" s="1"/>
  <c r="P14" i="21" s="1"/>
  <c r="L15" i="21" a="1"/>
  <c r="L15" i="21" s="1"/>
  <c r="P15" i="21" s="1"/>
  <c r="L16" i="21" a="1"/>
  <c r="L16" i="21" s="1"/>
  <c r="P16" i="21" s="1"/>
  <c r="L17" i="21" a="1"/>
  <c r="L17" i="21" s="1"/>
  <c r="P17" i="21" s="1"/>
  <c r="L18" i="21" a="1"/>
  <c r="L18" i="21" s="1"/>
  <c r="P18" i="21" s="1"/>
  <c r="L19" i="21" a="1"/>
  <c r="L19" i="21" s="1"/>
  <c r="P19" i="21" s="1"/>
  <c r="L20" i="21" a="1"/>
  <c r="L20" i="21" s="1"/>
  <c r="P20" i="21" s="1"/>
  <c r="L21" i="21" a="1"/>
  <c r="L21" i="21" s="1"/>
  <c r="P21" i="21" s="1"/>
  <c r="L22" i="21" a="1"/>
  <c r="L22" i="21" s="1"/>
  <c r="P22" i="21" s="1"/>
  <c r="L23" i="21" a="1"/>
  <c r="L23" i="21" s="1"/>
  <c r="P23" i="21" s="1"/>
  <c r="O20" i="21" l="1"/>
  <c r="O16" i="21"/>
  <c r="O12" i="21"/>
  <c r="O23" i="21"/>
  <c r="O19" i="21"/>
  <c r="O15" i="21"/>
  <c r="O22" i="21"/>
  <c r="O18" i="21"/>
  <c r="O14" i="21"/>
  <c r="O21" i="21"/>
  <c r="O17" i="21"/>
  <c r="O13" i="21"/>
  <c r="C110" i="11" l="1"/>
  <c r="C109" i="11"/>
  <c r="C92" i="11"/>
  <c r="C91" i="11"/>
  <c r="C81" i="11"/>
  <c r="C80" i="11"/>
  <c r="C71" i="11"/>
  <c r="C70" i="11"/>
  <c r="C61" i="11"/>
  <c r="C60" i="11"/>
  <c r="C49" i="11"/>
  <c r="C47" i="11"/>
  <c r="C46" i="11"/>
  <c r="C34" i="11"/>
  <c r="C32" i="11"/>
  <c r="C31" i="11"/>
  <c r="B29" i="20"/>
  <c r="B28" i="20"/>
  <c r="B29" i="24"/>
  <c r="B28" i="24"/>
  <c r="B29" i="23"/>
  <c r="B28" i="23"/>
  <c r="B29" i="18"/>
  <c r="B28" i="18"/>
  <c r="B29" i="22"/>
  <c r="B28" i="22"/>
  <c r="F8" i="20"/>
  <c r="F8" i="24"/>
  <c r="F8" i="23"/>
  <c r="F8" i="18"/>
  <c r="F8" i="22"/>
  <c r="F9" i="21"/>
  <c r="B35" i="17"/>
  <c r="B33" i="17"/>
  <c r="B32" i="17"/>
  <c r="B35" i="21"/>
  <c r="B33" i="21"/>
  <c r="B32" i="21"/>
  <c r="F9" i="17"/>
  <c r="H9" i="19" l="1"/>
  <c r="H10" i="19"/>
  <c r="H11" i="19"/>
  <c r="H12" i="19"/>
  <c r="H13" i="19"/>
  <c r="H19" i="19"/>
  <c r="H20" i="19"/>
  <c r="E24" i="19" l="1"/>
  <c r="E18" i="11"/>
  <c r="E14" i="11"/>
  <c r="E13" i="11"/>
  <c r="E12" i="11"/>
  <c r="E11" i="11"/>
  <c r="E9" i="11"/>
  <c r="E8" i="11"/>
  <c r="G110" i="11"/>
  <c r="F28" i="20"/>
  <c r="G109" i="11" s="1"/>
  <c r="G106" i="11"/>
  <c r="F24" i="20"/>
  <c r="G105" i="11" s="1"/>
  <c r="G92" i="11"/>
  <c r="F28" i="24"/>
  <c r="G91" i="11" s="1"/>
  <c r="F24" i="24"/>
  <c r="G87" i="11" s="1"/>
  <c r="G88" i="11"/>
  <c r="G81" i="11"/>
  <c r="F28" i="23"/>
  <c r="G80" i="11" s="1"/>
  <c r="G77" i="11"/>
  <c r="F24" i="23"/>
  <c r="G76" i="11" s="1"/>
  <c r="G71" i="11"/>
  <c r="F28" i="18"/>
  <c r="G70" i="11" s="1"/>
  <c r="G67" i="11"/>
  <c r="F24" i="18"/>
  <c r="G66" i="11" s="1"/>
  <c r="F24" i="22"/>
  <c r="F26" i="22" s="1"/>
  <c r="G61" i="11"/>
  <c r="F28" i="22"/>
  <c r="G60" i="11" s="1"/>
  <c r="F30" i="20" l="1"/>
  <c r="F26" i="20"/>
  <c r="F26" i="24"/>
  <c r="F30" i="24"/>
  <c r="F30" i="23"/>
  <c r="F26" i="23"/>
  <c r="F30" i="18"/>
  <c r="F26" i="18"/>
  <c r="F30" i="22"/>
  <c r="G93" i="11" l="1"/>
  <c r="G89" i="11"/>
  <c r="D16" i="11" s="1"/>
  <c r="O21" i="24"/>
  <c r="N21" i="24"/>
  <c r="K21" i="24"/>
  <c r="L21" i="24" s="1"/>
  <c r="O20" i="24"/>
  <c r="N20" i="24"/>
  <c r="K20" i="24"/>
  <c r="L20" i="24" s="1"/>
  <c r="O19" i="24"/>
  <c r="N19" i="24"/>
  <c r="K19" i="24"/>
  <c r="L19" i="24" s="1"/>
  <c r="A19" i="24"/>
  <c r="O18" i="24"/>
  <c r="N18" i="24"/>
  <c r="K18" i="24"/>
  <c r="L18" i="24" s="1"/>
  <c r="A18" i="24"/>
  <c r="O17" i="24"/>
  <c r="N17" i="24"/>
  <c r="K17" i="24"/>
  <c r="L17" i="24" s="1"/>
  <c r="A17" i="24"/>
  <c r="O16" i="24"/>
  <c r="N16" i="24"/>
  <c r="K16" i="24"/>
  <c r="L16" i="24" s="1"/>
  <c r="A16" i="24"/>
  <c r="O15" i="24"/>
  <c r="N15" i="24"/>
  <c r="K15" i="24"/>
  <c r="L15" i="24" s="1"/>
  <c r="A15" i="24"/>
  <c r="O14" i="24"/>
  <c r="N14" i="24"/>
  <c r="K14" i="24"/>
  <c r="L14" i="24" s="1"/>
  <c r="A14" i="24"/>
  <c r="O13" i="24"/>
  <c r="N13" i="24"/>
  <c r="K13" i="24"/>
  <c r="L13" i="24" s="1"/>
  <c r="A13" i="24"/>
  <c r="O12" i="24"/>
  <c r="N12" i="24"/>
  <c r="K12" i="24"/>
  <c r="L12" i="24" s="1"/>
  <c r="A12" i="24"/>
  <c r="O11" i="24"/>
  <c r="N11" i="24"/>
  <c r="K11" i="24"/>
  <c r="L11" i="24" s="1"/>
  <c r="A11" i="24"/>
  <c r="O10" i="24"/>
  <c r="N10" i="24"/>
  <c r="K10" i="24"/>
  <c r="L10" i="24" s="1"/>
  <c r="A10" i="24"/>
  <c r="G82" i="11"/>
  <c r="G78" i="11"/>
  <c r="D15" i="11" s="1"/>
  <c r="O21" i="23"/>
  <c r="N21" i="23"/>
  <c r="K21" i="23"/>
  <c r="L21" i="23" s="1"/>
  <c r="O20" i="23"/>
  <c r="N20" i="23"/>
  <c r="K20" i="23"/>
  <c r="L20" i="23" s="1"/>
  <c r="O19" i="23"/>
  <c r="N19" i="23"/>
  <c r="K19" i="23"/>
  <c r="L19" i="23" s="1"/>
  <c r="A19" i="23"/>
  <c r="O18" i="23"/>
  <c r="N18" i="23"/>
  <c r="K18" i="23"/>
  <c r="L18" i="23" s="1"/>
  <c r="A18" i="23"/>
  <c r="O17" i="23"/>
  <c r="N17" i="23"/>
  <c r="K17" i="23"/>
  <c r="L17" i="23" s="1"/>
  <c r="A17" i="23"/>
  <c r="O16" i="23"/>
  <c r="N16" i="23"/>
  <c r="K16" i="23"/>
  <c r="L16" i="23" s="1"/>
  <c r="A16" i="23"/>
  <c r="O15" i="23"/>
  <c r="N15" i="23"/>
  <c r="K15" i="23"/>
  <c r="L15" i="23" s="1"/>
  <c r="A15" i="23"/>
  <c r="O14" i="23"/>
  <c r="N14" i="23"/>
  <c r="K14" i="23"/>
  <c r="L14" i="23" s="1"/>
  <c r="A14" i="23"/>
  <c r="O13" i="23"/>
  <c r="N13" i="23"/>
  <c r="K13" i="23"/>
  <c r="L13" i="23" s="1"/>
  <c r="A13" i="23"/>
  <c r="O12" i="23"/>
  <c r="N12" i="23"/>
  <c r="K12" i="23"/>
  <c r="L12" i="23" s="1"/>
  <c r="A12" i="23"/>
  <c r="O11" i="23"/>
  <c r="N11" i="23"/>
  <c r="K11" i="23"/>
  <c r="L11" i="23" s="1"/>
  <c r="A11" i="23"/>
  <c r="O10" i="23"/>
  <c r="N10" i="23"/>
  <c r="K10" i="23"/>
  <c r="L10" i="23" s="1"/>
  <c r="A10" i="23"/>
  <c r="G62" i="11"/>
  <c r="G57" i="11"/>
  <c r="G56" i="11"/>
  <c r="O21" i="22"/>
  <c r="N21" i="22"/>
  <c r="K21" i="22"/>
  <c r="L21" i="22" s="1"/>
  <c r="O20" i="22"/>
  <c r="N20" i="22"/>
  <c r="K20" i="22"/>
  <c r="L20" i="22" s="1"/>
  <c r="O19" i="22"/>
  <c r="N19" i="22"/>
  <c r="K19" i="22"/>
  <c r="L19" i="22" s="1"/>
  <c r="A19" i="22"/>
  <c r="O18" i="22"/>
  <c r="N18" i="22"/>
  <c r="K18" i="22"/>
  <c r="L18" i="22" s="1"/>
  <c r="A18" i="22"/>
  <c r="O17" i="22"/>
  <c r="N17" i="22"/>
  <c r="K17" i="22"/>
  <c r="L17" i="22" s="1"/>
  <c r="A17" i="22"/>
  <c r="O16" i="22"/>
  <c r="N16" i="22"/>
  <c r="K16" i="22"/>
  <c r="L16" i="22" s="1"/>
  <c r="A16" i="22"/>
  <c r="O15" i="22"/>
  <c r="N15" i="22"/>
  <c r="K15" i="22"/>
  <c r="L15" i="22" s="1"/>
  <c r="A15" i="22"/>
  <c r="O14" i="22"/>
  <c r="N14" i="22"/>
  <c r="K14" i="22"/>
  <c r="L14" i="22" s="1"/>
  <c r="A14" i="22"/>
  <c r="O13" i="22"/>
  <c r="N13" i="22"/>
  <c r="K13" i="22"/>
  <c r="L13" i="22" s="1"/>
  <c r="A13" i="22"/>
  <c r="O12" i="22"/>
  <c r="N12" i="22"/>
  <c r="K12" i="22"/>
  <c r="L12" i="22" s="1"/>
  <c r="A12" i="22"/>
  <c r="O11" i="22"/>
  <c r="N11" i="22"/>
  <c r="K11" i="22"/>
  <c r="L11" i="22" s="1"/>
  <c r="A11" i="22"/>
  <c r="O10" i="22"/>
  <c r="N10" i="22"/>
  <c r="K10" i="22"/>
  <c r="L10" i="22" s="1"/>
  <c r="A10" i="22"/>
  <c r="G47" i="11"/>
  <c r="G46" i="11"/>
  <c r="G41" i="11"/>
  <c r="G40" i="11"/>
  <c r="X23" i="21"/>
  <c r="W23" i="21"/>
  <c r="T23" i="21"/>
  <c r="U23" i="21" s="1"/>
  <c r="X22" i="21"/>
  <c r="W22" i="21"/>
  <c r="T22" i="21"/>
  <c r="U22" i="21" s="1"/>
  <c r="X21" i="21"/>
  <c r="W21" i="21"/>
  <c r="T21" i="21"/>
  <c r="U21" i="21" s="1"/>
  <c r="A21" i="21"/>
  <c r="X20" i="21"/>
  <c r="W20" i="21"/>
  <c r="T20" i="21"/>
  <c r="U20" i="21" s="1"/>
  <c r="A20" i="21"/>
  <c r="X19" i="21"/>
  <c r="W19" i="21"/>
  <c r="T19" i="21"/>
  <c r="U19" i="21" s="1"/>
  <c r="A19" i="21"/>
  <c r="X18" i="21"/>
  <c r="W18" i="21"/>
  <c r="T18" i="21"/>
  <c r="U18" i="21" s="1"/>
  <c r="A18" i="21"/>
  <c r="X17" i="21"/>
  <c r="W17" i="21"/>
  <c r="T17" i="21"/>
  <c r="U17" i="21" s="1"/>
  <c r="A17" i="21"/>
  <c r="X16" i="21"/>
  <c r="W16" i="21"/>
  <c r="T16" i="21"/>
  <c r="U16" i="21" s="1"/>
  <c r="A16" i="21"/>
  <c r="X15" i="21"/>
  <c r="W15" i="21"/>
  <c r="T15" i="21"/>
  <c r="U15" i="21" s="1"/>
  <c r="A15" i="21"/>
  <c r="X14" i="21"/>
  <c r="W14" i="21"/>
  <c r="T14" i="21"/>
  <c r="U14" i="21" s="1"/>
  <c r="A14" i="21"/>
  <c r="X13" i="21"/>
  <c r="W13" i="21"/>
  <c r="T13" i="21"/>
  <c r="U13" i="21" s="1"/>
  <c r="A13" i="21"/>
  <c r="X12" i="21"/>
  <c r="W12" i="21"/>
  <c r="T12" i="21"/>
  <c r="U12" i="21" s="1"/>
  <c r="A12" i="21"/>
  <c r="G32" i="11"/>
  <c r="G26" i="11"/>
  <c r="P19" i="23" l="1"/>
  <c r="P13" i="23"/>
  <c r="Y22" i="21"/>
  <c r="P10" i="23"/>
  <c r="P11" i="23"/>
  <c r="Y13" i="21"/>
  <c r="Y15" i="21"/>
  <c r="G15" i="11"/>
  <c r="H15" i="11"/>
  <c r="H16" i="11"/>
  <c r="G16" i="11"/>
  <c r="P10" i="24"/>
  <c r="P11" i="24"/>
  <c r="P14" i="24"/>
  <c r="P15" i="24"/>
  <c r="P16" i="24"/>
  <c r="P17" i="24"/>
  <c r="P18" i="24"/>
  <c r="P19" i="24"/>
  <c r="P14" i="23"/>
  <c r="P15" i="23"/>
  <c r="P16" i="23"/>
  <c r="P17" i="23"/>
  <c r="P18" i="23"/>
  <c r="Y19" i="21"/>
  <c r="Y14" i="21"/>
  <c r="Y16" i="21"/>
  <c r="Y23" i="21"/>
  <c r="P20" i="22"/>
  <c r="P10" i="22"/>
  <c r="P12" i="22"/>
  <c r="P15" i="22"/>
  <c r="P14" i="22"/>
  <c r="P21" i="22"/>
  <c r="P18" i="22"/>
  <c r="P13" i="24"/>
  <c r="G58" i="11"/>
  <c r="G42" i="11"/>
  <c r="Y12" i="21"/>
  <c r="Y18" i="21"/>
  <c r="Y21" i="21"/>
  <c r="G48" i="11"/>
  <c r="D11" i="11" s="1"/>
  <c r="P16" i="22"/>
  <c r="P17" i="22"/>
  <c r="P21" i="23"/>
  <c r="P21" i="24"/>
  <c r="Y17" i="21"/>
  <c r="P11" i="22"/>
  <c r="P19" i="22"/>
  <c r="Y20" i="21"/>
  <c r="P13" i="22"/>
  <c r="P12" i="23"/>
  <c r="P20" i="23"/>
  <c r="P12" i="24"/>
  <c r="P20" i="24"/>
  <c r="G111" i="11"/>
  <c r="D18" i="11" s="1"/>
  <c r="G107" i="11"/>
  <c r="G99" i="11"/>
  <c r="G98" i="11"/>
  <c r="G31" i="11"/>
  <c r="G25" i="11"/>
  <c r="H18" i="11" l="1"/>
  <c r="G18" i="11"/>
  <c r="P25" i="21"/>
  <c r="P26" i="21"/>
  <c r="E25" i="19"/>
  <c r="G100" i="11" s="1"/>
  <c r="D17" i="11" s="1"/>
  <c r="H17" i="11" s="1"/>
  <c r="G72" i="11"/>
  <c r="D14" i="11" s="1"/>
  <c r="G33" i="11"/>
  <c r="G27" i="11"/>
  <c r="G68" i="11"/>
  <c r="D8" i="11" l="1"/>
  <c r="H14" i="11"/>
  <c r="G14" i="11"/>
  <c r="P27" i="21"/>
  <c r="P21" i="20"/>
  <c r="O21" i="20"/>
  <c r="L21" i="20"/>
  <c r="M21" i="20" s="1"/>
  <c r="P20" i="20"/>
  <c r="O20" i="20"/>
  <c r="L20" i="20"/>
  <c r="M20" i="20" s="1"/>
  <c r="P19" i="20"/>
  <c r="O19" i="20"/>
  <c r="L19" i="20"/>
  <c r="M19" i="20" s="1"/>
  <c r="A19" i="20"/>
  <c r="P18" i="20"/>
  <c r="O18" i="20"/>
  <c r="L18" i="20"/>
  <c r="M18" i="20" s="1"/>
  <c r="A18" i="20"/>
  <c r="P17" i="20"/>
  <c r="O17" i="20"/>
  <c r="L17" i="20"/>
  <c r="M17" i="20" s="1"/>
  <c r="A17" i="20"/>
  <c r="P16" i="20"/>
  <c r="O16" i="20"/>
  <c r="L16" i="20"/>
  <c r="M16" i="20" s="1"/>
  <c r="A16" i="20"/>
  <c r="P15" i="20"/>
  <c r="O15" i="20"/>
  <c r="L15" i="20"/>
  <c r="M15" i="20" s="1"/>
  <c r="A15" i="20"/>
  <c r="P14" i="20"/>
  <c r="O14" i="20"/>
  <c r="L14" i="20"/>
  <c r="M14" i="20" s="1"/>
  <c r="A14" i="20"/>
  <c r="P13" i="20"/>
  <c r="O13" i="20"/>
  <c r="L13" i="20"/>
  <c r="M13" i="20" s="1"/>
  <c r="A13" i="20"/>
  <c r="P12" i="20"/>
  <c r="O12" i="20"/>
  <c r="L12" i="20"/>
  <c r="M12" i="20" s="1"/>
  <c r="A12" i="20"/>
  <c r="P11" i="20"/>
  <c r="O11" i="20"/>
  <c r="L11" i="20"/>
  <c r="M11" i="20" s="1"/>
  <c r="A11" i="20"/>
  <c r="P10" i="20"/>
  <c r="O10" i="20"/>
  <c r="L10" i="20"/>
  <c r="M10" i="20" s="1"/>
  <c r="A10" i="20"/>
  <c r="P20" i="19"/>
  <c r="O20" i="19"/>
  <c r="L20" i="19"/>
  <c r="M20" i="19" s="1"/>
  <c r="P19" i="19"/>
  <c r="O19" i="19"/>
  <c r="L19" i="19"/>
  <c r="M19" i="19" s="1"/>
  <c r="P13" i="19"/>
  <c r="O13" i="19"/>
  <c r="L13" i="19"/>
  <c r="M13" i="19" s="1"/>
  <c r="A13" i="19"/>
  <c r="P12" i="19"/>
  <c r="O12" i="19"/>
  <c r="L12" i="19"/>
  <c r="M12" i="19" s="1"/>
  <c r="A12" i="19"/>
  <c r="P11" i="19"/>
  <c r="O11" i="19"/>
  <c r="L11" i="19"/>
  <c r="M11" i="19" s="1"/>
  <c r="A11" i="19"/>
  <c r="P10" i="19"/>
  <c r="O10" i="19"/>
  <c r="L10" i="19"/>
  <c r="M10" i="19" s="1"/>
  <c r="A10" i="19"/>
  <c r="P9" i="19"/>
  <c r="O9" i="19"/>
  <c r="L9" i="19"/>
  <c r="M9" i="19" s="1"/>
  <c r="A9" i="19"/>
  <c r="G17" i="11"/>
  <c r="Q11" i="20" l="1"/>
  <c r="Q12" i="20"/>
  <c r="Q13" i="20"/>
  <c r="Q14" i="20"/>
  <c r="Q15" i="20"/>
  <c r="Q16" i="20"/>
  <c r="Q19" i="20"/>
  <c r="F29" i="21"/>
  <c r="F30" i="21" s="1"/>
  <c r="F35" i="21"/>
  <c r="F38" i="21"/>
  <c r="G52" i="11" s="1"/>
  <c r="Q20" i="20"/>
  <c r="Q21" i="20"/>
  <c r="Q10" i="20"/>
  <c r="Q18" i="20"/>
  <c r="Q20" i="19"/>
  <c r="Q17" i="20"/>
  <c r="Q10" i="19"/>
  <c r="Q19" i="19"/>
  <c r="Q11" i="19"/>
  <c r="Q9" i="19"/>
  <c r="Q12" i="19"/>
  <c r="Q13" i="19"/>
  <c r="G43" i="11" l="1"/>
  <c r="F36" i="21"/>
  <c r="G49" i="11"/>
  <c r="O21" i="18"/>
  <c r="N21" i="18"/>
  <c r="K21" i="18"/>
  <c r="L21" i="18" s="1"/>
  <c r="O20" i="18"/>
  <c r="N20" i="18"/>
  <c r="K20" i="18"/>
  <c r="L20" i="18" s="1"/>
  <c r="O19" i="18"/>
  <c r="N19" i="18"/>
  <c r="K19" i="18"/>
  <c r="L19" i="18" s="1"/>
  <c r="A19" i="18"/>
  <c r="O18" i="18"/>
  <c r="N18" i="18"/>
  <c r="K18" i="18"/>
  <c r="L18" i="18" s="1"/>
  <c r="A18" i="18"/>
  <c r="O17" i="18"/>
  <c r="N17" i="18"/>
  <c r="K17" i="18"/>
  <c r="L17" i="18" s="1"/>
  <c r="A17" i="18"/>
  <c r="O16" i="18"/>
  <c r="N16" i="18"/>
  <c r="K16" i="18"/>
  <c r="L16" i="18" s="1"/>
  <c r="A16" i="18"/>
  <c r="O15" i="18"/>
  <c r="N15" i="18"/>
  <c r="K15" i="18"/>
  <c r="L15" i="18" s="1"/>
  <c r="A15" i="18"/>
  <c r="O14" i="18"/>
  <c r="N14" i="18"/>
  <c r="K14" i="18"/>
  <c r="L14" i="18" s="1"/>
  <c r="A14" i="18"/>
  <c r="O13" i="18"/>
  <c r="N13" i="18"/>
  <c r="K13" i="18"/>
  <c r="L13" i="18" s="1"/>
  <c r="A13" i="18"/>
  <c r="O12" i="18"/>
  <c r="N12" i="18"/>
  <c r="K12" i="18"/>
  <c r="L12" i="18" s="1"/>
  <c r="A12" i="18"/>
  <c r="O11" i="18"/>
  <c r="N11" i="18"/>
  <c r="K11" i="18"/>
  <c r="L11" i="18" s="1"/>
  <c r="A11" i="18"/>
  <c r="O10" i="18"/>
  <c r="N10" i="18"/>
  <c r="K10" i="18"/>
  <c r="L10" i="18" s="1"/>
  <c r="A10" i="18"/>
  <c r="A18" i="17"/>
  <c r="A17" i="17"/>
  <c r="A16" i="17"/>
  <c r="A15" i="17"/>
  <c r="A14" i="17"/>
  <c r="A13" i="17"/>
  <c r="A12" i="17"/>
  <c r="P11" i="18" l="1"/>
  <c r="P13" i="18"/>
  <c r="P15" i="18"/>
  <c r="O22" i="17"/>
  <c r="O16" i="17"/>
  <c r="O23" i="17"/>
  <c r="O12" i="17"/>
  <c r="O14" i="17"/>
  <c r="O17" i="17"/>
  <c r="O15" i="17"/>
  <c r="O18" i="17"/>
  <c r="O13" i="17"/>
  <c r="P21" i="18"/>
  <c r="P10" i="18"/>
  <c r="P14" i="18"/>
  <c r="P16" i="18"/>
  <c r="P12" i="18"/>
  <c r="P19" i="18"/>
  <c r="P20" i="18"/>
  <c r="P17" i="18"/>
  <c r="P18" i="18"/>
  <c r="P26" i="17" l="1"/>
  <c r="P25" i="17"/>
  <c r="P27" i="17" l="1"/>
  <c r="F35" i="17" l="1"/>
  <c r="F29" i="17"/>
  <c r="F30" i="17" s="1"/>
  <c r="F38" i="17"/>
  <c r="G37" i="11" s="1"/>
  <c r="K318" i="16"/>
  <c r="F36" i="17" l="1"/>
  <c r="G34" i="11"/>
  <c r="G28" i="11"/>
  <c r="G50" i="11" l="1"/>
  <c r="G29" i="11"/>
  <c r="G35" i="11"/>
  <c r="G44" i="11"/>
  <c r="D12" i="11" s="1"/>
  <c r="D9" i="11" l="1"/>
  <c r="G7" i="11" s="1"/>
  <c r="H10" i="11"/>
  <c r="G10" i="11"/>
  <c r="H7" i="11" l="1"/>
  <c r="H20" i="11" s="1"/>
  <c r="G20"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new macro</author>
    <author>Larissa Oaks</author>
  </authors>
  <commentList>
    <comment ref="B9" authorId="0" shapeId="0" xr:uid="{00000000-0006-0000-0100-000001000000}">
      <text>
        <r>
          <rPr>
            <sz val="9"/>
            <color indexed="81"/>
            <rFont val="Arial"/>
            <family val="2"/>
          </rPr>
          <t>use the manufacturer-given product name</t>
        </r>
      </text>
    </comment>
    <comment ref="H10" authorId="1" shapeId="0" xr:uid="{00000000-0006-0000-0100-000002000000}">
      <text>
        <r>
          <rPr>
            <sz val="9"/>
            <color indexed="81"/>
            <rFont val="Arial"/>
            <family val="2"/>
          </rPr>
          <t xml:space="preserve">Notes:
Option 1. Product was tested in accordance with CDPH v1.2-2017 and complies with VOC limits in Table 4-1 of the method.
Option 2: Product was tested in accordance with EN 16516:2017 and complies with the LCI values from Table 1 of AgBB 2015 AND formaldehyde limit of 10 micrograms per cubic meter.
For details on approved third-party certification programs, see usgbc.org.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new macro</author>
  </authors>
  <commentList>
    <comment ref="B9" authorId="0" shapeId="0" xr:uid="{00000000-0006-0000-0200-000001000000}">
      <text>
        <r>
          <rPr>
            <sz val="9"/>
            <color indexed="81"/>
            <rFont val="Arial"/>
            <family val="2"/>
          </rPr>
          <t>use the manufacturer-given product name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new macro</author>
  </authors>
  <commentList>
    <comment ref="B8" authorId="0" shapeId="0" xr:uid="{00000000-0006-0000-0300-000001000000}">
      <text>
        <r>
          <rPr>
            <sz val="9"/>
            <color indexed="81"/>
            <rFont val="Arial"/>
            <family val="2"/>
          </rPr>
          <t>use the manufacturer-given product name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new macro</author>
  </authors>
  <commentList>
    <comment ref="B8" authorId="0" shapeId="0" xr:uid="{00000000-0006-0000-0400-000001000000}">
      <text>
        <r>
          <rPr>
            <sz val="9"/>
            <color indexed="81"/>
            <rFont val="Arial"/>
            <family val="2"/>
          </rPr>
          <t>use the manufacturer-given product name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new macro</author>
  </authors>
  <commentList>
    <comment ref="B8" authorId="0" shapeId="0" xr:uid="{00000000-0006-0000-0500-000001000000}">
      <text>
        <r>
          <rPr>
            <sz val="9"/>
            <color indexed="81"/>
            <rFont val="Arial"/>
            <family val="2"/>
          </rPr>
          <t>use the manufacturer-given product name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new macro</author>
  </authors>
  <commentList>
    <comment ref="B8" authorId="0" shapeId="0" xr:uid="{00000000-0006-0000-0600-000001000000}">
      <text>
        <r>
          <rPr>
            <sz val="9"/>
            <color indexed="81"/>
            <rFont val="Arial"/>
            <family val="2"/>
          </rPr>
          <t>use the manufacturer-given product name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new macro</author>
  </authors>
  <commentList>
    <comment ref="B7" authorId="0" shapeId="0" xr:uid="{00000000-0006-0000-0700-000001000000}">
      <text>
        <r>
          <rPr>
            <sz val="9"/>
            <color indexed="81"/>
            <rFont val="Arial"/>
            <family val="2"/>
          </rPr>
          <t>use the manufacturer-given product name</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new macro</author>
  </authors>
  <commentList>
    <comment ref="B8" authorId="0" shapeId="0" xr:uid="{00000000-0006-0000-0800-000001000000}">
      <text>
        <r>
          <rPr>
            <sz val="9"/>
            <color indexed="81"/>
            <rFont val="Arial"/>
            <family val="2"/>
          </rPr>
          <t>use the manufacturer-given product name</t>
        </r>
      </text>
    </comment>
  </commentList>
</comments>
</file>

<file path=xl/sharedStrings.xml><?xml version="1.0" encoding="utf-8"?>
<sst xmlns="http://schemas.openxmlformats.org/spreadsheetml/2006/main" count="1010" uniqueCount="445">
  <si>
    <t>Flooring</t>
  </si>
  <si>
    <t>Furniture</t>
  </si>
  <si>
    <t>Category</t>
  </si>
  <si>
    <t>Threshold requirement</t>
  </si>
  <si>
    <t>CSI Div (optional)</t>
  </si>
  <si>
    <t>Criteria Met</t>
  </si>
  <si>
    <t>DIBt testing method (2010)</t>
  </si>
  <si>
    <t>GenEmissions</t>
  </si>
  <si>
    <t>TVOC</t>
  </si>
  <si>
    <t>0.5 mg/m3 or less</t>
  </si>
  <si>
    <t>between 0.5 and 5.0 mg/m3</t>
  </si>
  <si>
    <t>5.0 mg/m3 or more</t>
  </si>
  <si>
    <t>VOC Content</t>
  </si>
  <si>
    <t>Product Type</t>
  </si>
  <si>
    <t>Regulation</t>
  </si>
  <si>
    <t>VOCreg</t>
  </si>
  <si>
    <t>SCAQMD Rule 1113</t>
  </si>
  <si>
    <t>SCAQMD Rule 1168</t>
  </si>
  <si>
    <t>European Decopaint Directive (2004/42/EC)</t>
  </si>
  <si>
    <t>Hong Kong Air Pollution Control (VOC) Regulation</t>
  </si>
  <si>
    <t>rule1168</t>
  </si>
  <si>
    <t>Option 1</t>
  </si>
  <si>
    <t>Option 2</t>
  </si>
  <si>
    <t xml:space="preserve">VOC Budget </t>
  </si>
  <si>
    <t>Does not meet criteria</t>
  </si>
  <si>
    <t>rule1113</t>
  </si>
  <si>
    <t>CARBSCM2007</t>
  </si>
  <si>
    <t>Decopaint</t>
  </si>
  <si>
    <t>HongKong</t>
  </si>
  <si>
    <t>Aluminium roof coatings</t>
  </si>
  <si>
    <t>Below-ground wood preservatives</t>
  </si>
  <si>
    <t>Clear brushing lacquers</t>
  </si>
  <si>
    <t>Exterior walls of mineral substrate - WB</t>
  </si>
  <si>
    <t>Clear wood finishes (lacquers)</t>
  </si>
  <si>
    <t>Exterior walls of mineral substrate - SB</t>
  </si>
  <si>
    <t>Clear wood finishes (sanding sealers)</t>
  </si>
  <si>
    <t>Interior/exterior trim and cladding paints for wood and metal - WB</t>
  </si>
  <si>
    <t>Clear wood finishes (varnishes)</t>
  </si>
  <si>
    <t>Interior/exterior trim and cladding paints for wood and metal - SB</t>
  </si>
  <si>
    <t>Interior/exterior trim varnishes and woodstains, including opaque woodstains - WB</t>
  </si>
  <si>
    <t>Interior/exterior trim varnishes and woodstains, including opaque woodstains - SB</t>
  </si>
  <si>
    <t>Extreme high-gloss coatings for metal</t>
  </si>
  <si>
    <t>Interior and exterior minimal build woodstains - WB</t>
  </si>
  <si>
    <t>Fire-proofing exterior coatings</t>
  </si>
  <si>
    <t>Interior and exterior minimal build woodstains - SB</t>
  </si>
  <si>
    <t>Fire-retardant coatings (clear)</t>
  </si>
  <si>
    <t>Primers - WB</t>
  </si>
  <si>
    <t>Fire-retardant coatings (pigmented)</t>
  </si>
  <si>
    <t>Primers - SB</t>
  </si>
  <si>
    <t>Flat coatings</t>
  </si>
  <si>
    <t>Binding primers - WB</t>
  </si>
  <si>
    <t>Floor coatings</t>
  </si>
  <si>
    <t>Flats</t>
  </si>
  <si>
    <t>Binding primers - SB</t>
  </si>
  <si>
    <t>Granite look-alike coatings or textured undercoaters</t>
  </si>
  <si>
    <t>One-pack performance coatings - WB</t>
  </si>
  <si>
    <t>High-temperature industrial maintenance coatings</t>
  </si>
  <si>
    <t>Two-pack reactive performance coatings for specific end use such as floors - WB</t>
  </si>
  <si>
    <t>Industrial maintenance coatings</t>
  </si>
  <si>
    <t>Two-pack reactive performance coatings for specific end use such as floors - SB</t>
  </si>
  <si>
    <t>Interior stains</t>
  </si>
  <si>
    <t>Multi-coloured coatings - WB</t>
  </si>
  <si>
    <t>Japans or faux finishing coatings</t>
  </si>
  <si>
    <t>Multi-coloured coatings - SB</t>
  </si>
  <si>
    <t>Decorative effect coatings - WB</t>
  </si>
  <si>
    <t>Decorative effect coatings - SB</t>
  </si>
  <si>
    <t>Metallic pigmented coatings</t>
  </si>
  <si>
    <t>Multi-colour coatings</t>
  </si>
  <si>
    <t>Non-flat coatings</t>
  </si>
  <si>
    <t>Other architectural coatings</t>
  </si>
  <si>
    <t>Shellac - Clear</t>
  </si>
  <si>
    <t>Pre-treatment coatings for metal</t>
  </si>
  <si>
    <t>Shellac - Opaque</t>
  </si>
  <si>
    <t>Pre-treatment wash primers</t>
  </si>
  <si>
    <t>Primers, sealers and undercoaters</t>
  </si>
  <si>
    <t>Stains</t>
  </si>
  <si>
    <t>Quick-dry enamels</t>
  </si>
  <si>
    <t>Quick-dry primers, sealers and undercoaters</t>
  </si>
  <si>
    <t>Roof coatings (exposed)</t>
  </si>
  <si>
    <t>Roof coatings (non-exposed)</t>
  </si>
  <si>
    <t>Roof primers (bituminous)</t>
  </si>
  <si>
    <t>Shellac - Pigmented</t>
  </si>
  <si>
    <t>Rust preventative coatings</t>
  </si>
  <si>
    <t>Shellacs (clear)</t>
  </si>
  <si>
    <t>Shellacs (pigmented)</t>
  </si>
  <si>
    <t>Specialty primers</t>
  </si>
  <si>
    <t>Superior durability solvent-borne coatings for metal</t>
  </si>
  <si>
    <t>Swimming pool coatings (other)</t>
  </si>
  <si>
    <t>Swimming pool repair coatings</t>
  </si>
  <si>
    <t>Traffic coatings</t>
  </si>
  <si>
    <t>Waterproofing concrete or masonry sealers</t>
  </si>
  <si>
    <t>Waterproofing sealers</t>
  </si>
  <si>
    <t>Wood preservatives (other)</t>
  </si>
  <si>
    <t>Zinc-rich industrial maintenance primers</t>
  </si>
  <si>
    <t>named ranges</t>
  </si>
  <si>
    <t xml:space="preserve"> </t>
  </si>
  <si>
    <t>Total Compliant Area if all Criteria Met</t>
  </si>
  <si>
    <t xml:space="preserve">  </t>
  </si>
  <si>
    <t>Percent Meeting Requirements</t>
  </si>
  <si>
    <t>Composite wood</t>
  </si>
  <si>
    <t>Total number of compliant categories</t>
  </si>
  <si>
    <t>Enable macros.</t>
  </si>
  <si>
    <t>comp. wood with no other categories</t>
  </si>
  <si>
    <t>comp wood meets criteria</t>
  </si>
  <si>
    <t>Criteria Selected</t>
  </si>
  <si>
    <t>A</t>
  </si>
  <si>
    <t>Note: All information on this tab is READ-ONLY. To edit, see previous tabs.</t>
  </si>
  <si>
    <t>Compliance by category</t>
  </si>
  <si>
    <t>Total 
Criteria 
Selected</t>
  </si>
  <si>
    <t>Total 
Criteria 
Met</t>
  </si>
  <si>
    <t>Ceilings</t>
  </si>
  <si>
    <t>Note: This calculator is for use with Excel for Mac 2011 and Excel 2007 or later.</t>
  </si>
  <si>
    <t>1.  Select the unit of measurement</t>
  </si>
  <si>
    <t>IP units</t>
  </si>
  <si>
    <t>Note: This selection must match the unit of measurement chosen during project registration.</t>
  </si>
  <si>
    <t>Upload the completed spreadsheet to LEED Online.  Complete any related summary fields in the LEED credit form with the results of the calculator.</t>
  </si>
  <si>
    <t>UOM</t>
  </si>
  <si>
    <t>1 = IP, 2 = SI</t>
  </si>
  <si>
    <t>Assumptions</t>
  </si>
  <si>
    <t>General Emissions</t>
  </si>
  <si>
    <t>Interior matt walls and ceilings (Gloss &lt;25 at 60°) - WB</t>
  </si>
  <si>
    <t>Interior matt walls and ceilings (Gloss &lt;25 at 60°) - SB</t>
  </si>
  <si>
    <t>Interior glossy walls and ceilings (Gloss &gt;25 at 60°) - WB</t>
  </si>
  <si>
    <t>Interior glossy walls and ceilings (Gloss &gt;25 at 60°) - SB</t>
  </si>
  <si>
    <t>Allowable 
VOC Content
(g/l)</t>
  </si>
  <si>
    <t>Meets 
Threshold</t>
  </si>
  <si>
    <t>U.S. Green Building Council</t>
  </si>
  <si>
    <t>All Rights Reserved</t>
  </si>
  <si>
    <t>California Air Resources Board (CARB) 2007</t>
  </si>
  <si>
    <t>Canadian VOC Concentration Limits for Architectural Coatings</t>
  </si>
  <si>
    <t>Antenna coating</t>
  </si>
  <si>
    <t>Thermoplastic rubber coating and mastic</t>
  </si>
  <si>
    <t>Metallic pigmented coating</t>
  </si>
  <si>
    <t>Bituminous roof primer</t>
  </si>
  <si>
    <t>Any other bituminous roof coating</t>
  </si>
  <si>
    <t>Non-bituminous roof coating</t>
  </si>
  <si>
    <t>Calcimine recoater</t>
  </si>
  <si>
    <t>Bond breaker</t>
  </si>
  <si>
    <t>Concrete curing compound</t>
  </si>
  <si>
    <t>Concrete surface retarder</t>
  </si>
  <si>
    <t>Form release compound</t>
  </si>
  <si>
    <t>Dry fog coating</t>
  </si>
  <si>
    <t>Extreme high durability coating</t>
  </si>
  <si>
    <t>Faux finish</t>
  </si>
  <si>
    <t>Fire resistant coating</t>
  </si>
  <si>
    <t>Fire retardant coating, clear</t>
  </si>
  <si>
    <t>Fire retardant coating, opaque</t>
  </si>
  <si>
    <t>Floor enamel</t>
  </si>
  <si>
    <t>Any other opaque floor coating for application to surfaces that may be subject to foot traffic</t>
  </si>
  <si>
    <t>Flow coating</t>
  </si>
  <si>
    <t>Graphic arts coating</t>
  </si>
  <si>
    <t>Temperature-indicator safety coating</t>
  </si>
  <si>
    <t>Any other high-temperature coating</t>
  </si>
  <si>
    <t>Impacted immersion coating</t>
  </si>
  <si>
    <t>Any other industrial maintenance coating</t>
  </si>
  <si>
    <t>Shellac, clear</t>
  </si>
  <si>
    <t>Shellac, opaque</t>
  </si>
  <si>
    <t>Clear brushing lacquer</t>
  </si>
  <si>
    <t>Any other lacquer, including lacquer sanding sealers</t>
  </si>
  <si>
    <t>Any other sanding sealer</t>
  </si>
  <si>
    <t>Conversion varnish</t>
  </si>
  <si>
    <t xml:space="preserve">Conjugated oil varnish for sealing wood </t>
  </si>
  <si>
    <t>Any other varnish</t>
  </si>
  <si>
    <t>Low solids coating</t>
  </si>
  <si>
    <t>Mastic texture coating</t>
  </si>
  <si>
    <t>Multi-coloured coating</t>
  </si>
  <si>
    <t>Nuclear coating</t>
  </si>
  <si>
    <t>Pre-treatment wash primer</t>
  </si>
  <si>
    <t>Specialty primer, sealer or undercoater</t>
  </si>
  <si>
    <t>Waterproofing sealer for concrete or masonry</t>
  </si>
  <si>
    <t>Any other waterproofing sealer</t>
  </si>
  <si>
    <t>Any other primer, sealer or undercoater</t>
  </si>
  <si>
    <t>Quick-dry enamel</t>
  </si>
  <si>
    <t>Recycled coating</t>
  </si>
  <si>
    <t>Rust preventive coating</t>
  </si>
  <si>
    <t>Interior wiping stain</t>
  </si>
  <si>
    <t>Exterior wood stain, clear or semi-transparent</t>
  </si>
  <si>
    <t>Any other stain, including lacquer stains</t>
  </si>
  <si>
    <t>Swimming pool coating</t>
  </si>
  <si>
    <t>Traffic marking coating</t>
  </si>
  <si>
    <t>Any other flat coating</t>
  </si>
  <si>
    <t>Any other non-flat coating</t>
  </si>
  <si>
    <t>Any other high-gloss coating</t>
  </si>
  <si>
    <t>no data</t>
  </si>
  <si>
    <t>Colorant - Architectural coatings, excluding IM coatings</t>
  </si>
  <si>
    <t>Colorant - Waterborne IM</t>
  </si>
  <si>
    <t>Other adhesives, adhesive bonding primers, adhesive primers, or any other primers</t>
  </si>
  <si>
    <t>Bond breakers</t>
  </si>
  <si>
    <t>Dry-fog coatings</t>
  </si>
  <si>
    <t>Concrete curing compounds</t>
  </si>
  <si>
    <t>Graphic arts (sign) coatings</t>
  </si>
  <si>
    <t>Low solids coatings</t>
  </si>
  <si>
    <t>Magnesite cement coatings</t>
  </si>
  <si>
    <t>Mastic coatings</t>
  </si>
  <si>
    <t>Pigmented lacquers</t>
  </si>
  <si>
    <t>Recycled coatings</t>
  </si>
  <si>
    <t>Zinc-rich primers</t>
  </si>
  <si>
    <t>Wood preservatives</t>
  </si>
  <si>
    <t>Wood coatings</t>
  </si>
  <si>
    <t>Waterproofing membranes</t>
  </si>
  <si>
    <t>Tub and tile refinish coatings</t>
  </si>
  <si>
    <t>Traffic marking coatings</t>
  </si>
  <si>
    <t xml:space="preserve">Swimming pool coatings </t>
  </si>
  <si>
    <t>Stone consolidants</t>
  </si>
  <si>
    <t>Specialty primers, sealers, and undercoaters</t>
  </si>
  <si>
    <t>Roof coatings</t>
  </si>
  <si>
    <t>Reactive penetrating sealers</t>
  </si>
  <si>
    <t>Primers, sealers, and undercoaters</t>
  </si>
  <si>
    <t>Multi-color coatings</t>
  </si>
  <si>
    <t>Mastic texture coatings</t>
  </si>
  <si>
    <t>High temperature coatings</t>
  </si>
  <si>
    <t>Graphic arts coatings (sign paints)</t>
  </si>
  <si>
    <t>Fire resistive coatings</t>
  </si>
  <si>
    <t>Faux finishing coatings</t>
  </si>
  <si>
    <t>Driveway sealer</t>
  </si>
  <si>
    <t>Concrete/Masonry sealers</t>
  </si>
  <si>
    <t>Bituminous roof primers</t>
  </si>
  <si>
    <t>Bituminous roof coatings</t>
  </si>
  <si>
    <t>Basement specialty coatings</t>
  </si>
  <si>
    <t>Aluminum roof coatings</t>
  </si>
  <si>
    <t>Nonflat - High gloss coatings</t>
  </si>
  <si>
    <t>Nonflat coatings</t>
  </si>
  <si>
    <t>Special purpose contact adhesive</t>
  </si>
  <si>
    <t>Contact adhesive</t>
  </si>
  <si>
    <t>Fiberglass substrate-specific adhesives</t>
  </si>
  <si>
    <t>Plastic foam substrate-specific adhesives</t>
  </si>
  <si>
    <t>Structural glazing adhesives</t>
  </si>
  <si>
    <t>Structural wood member adhesive</t>
  </si>
  <si>
    <t>Architectural porous sealant primer</t>
  </si>
  <si>
    <t>Architectural non-porous sealant primer</t>
  </si>
  <si>
    <t>Wood substrate-specific adhesives</t>
  </si>
  <si>
    <t>Porous material (except wood) substrate-specific adhesives</t>
  </si>
  <si>
    <t>Cove base adhesives</t>
  </si>
  <si>
    <t>VCT and asphalt tile adhesives</t>
  </si>
  <si>
    <t>Rubber floor adhesives</t>
  </si>
  <si>
    <t>Wood flooring adhesive</t>
  </si>
  <si>
    <t>Carpet pad adhesives</t>
  </si>
  <si>
    <t>Waterproofing concrete/masonry sealers</t>
  </si>
  <si>
    <t>Swimming pool coatings - Other</t>
  </si>
  <si>
    <t>Swimming pool coatings - Repair</t>
  </si>
  <si>
    <t>Sacrificial anti-graffiti coatings</t>
  </si>
  <si>
    <t>Roof primers, bituminous</t>
  </si>
  <si>
    <t>Stains, interior</t>
  </si>
  <si>
    <t>Roof coatings, aluminum</t>
  </si>
  <si>
    <t>Multi-Color coatings</t>
  </si>
  <si>
    <t>Industrial maintenance coatings - Zinc-rich IM primers</t>
  </si>
  <si>
    <t>Industrial maintenance coatings - Non-sacrificial anti-graffiti coatings</t>
  </si>
  <si>
    <t>Industrial maintenance coatings - High temperature IM coatings</t>
  </si>
  <si>
    <t>Fire-proofing coatings</t>
  </si>
  <si>
    <t>Faux finishing coatings - Trowel applied coatings</t>
  </si>
  <si>
    <t>Faux finishing coatings - Japan</t>
  </si>
  <si>
    <t>Faux finishing coatings - Glazes</t>
  </si>
  <si>
    <t>Faux finishing coatings - Decorative coatings</t>
  </si>
  <si>
    <t>Faux finishing coatings - Clear topcoat</t>
  </si>
  <si>
    <t>Concrete - Curing compounds for roadways and bridges</t>
  </si>
  <si>
    <t>Concrete - Curing compounds</t>
  </si>
  <si>
    <t>Colorant - Solvent-based IM</t>
  </si>
  <si>
    <t>Marine deck sealant</t>
  </si>
  <si>
    <t>Roadway sealant</t>
  </si>
  <si>
    <t>Modified bituminous sealant primer</t>
  </si>
  <si>
    <t>Marine deck sealant primer</t>
  </si>
  <si>
    <t>Driveway sealers</t>
  </si>
  <si>
    <t>Form-release compounds</t>
  </si>
  <si>
    <t>Specialty Applications</t>
  </si>
  <si>
    <t>Dry wall and panel adhesives</t>
  </si>
  <si>
    <t>Top and trim adhesive</t>
  </si>
  <si>
    <t>Substrate Specific Applications</t>
  </si>
  <si>
    <t>Sealant Primers</t>
  </si>
  <si>
    <t>Other</t>
  </si>
  <si>
    <r>
      <rPr>
        <sz val="16"/>
        <rFont val="Arial Black"/>
        <family val="2"/>
      </rPr>
      <t>Low-Emitting Materials Calculator</t>
    </r>
    <r>
      <rPr>
        <sz val="14"/>
        <rFont val="Arial Black"/>
        <family val="2"/>
      </rPr>
      <t xml:space="preserve">
</t>
    </r>
    <r>
      <rPr>
        <sz val="9"/>
        <rFont val="Arial"/>
        <family val="2"/>
      </rPr>
      <t>LEED v4.1 EQ Credit Low-Emitting Materials</t>
    </r>
  </si>
  <si>
    <t>Product Name</t>
  </si>
  <si>
    <t>Paints and Coatings</t>
  </si>
  <si>
    <t>Compliance is based on</t>
  </si>
  <si>
    <t xml:space="preserve">Are you using the VOC budget approach? </t>
  </si>
  <si>
    <t>VOC emissions evaluation</t>
  </si>
  <si>
    <t>VOC content evaluation</t>
  </si>
  <si>
    <t>VOC content total, baseline case (g)</t>
  </si>
  <si>
    <t>VOC content total, design case (g)</t>
  </si>
  <si>
    <t>Product Volume  (L)</t>
  </si>
  <si>
    <t>Percentage, by volume, of paints and coatings compliant with VOC emissions evaluation</t>
  </si>
  <si>
    <t>Percentage, by volume, of paints and coatings compliant with VOC content evaluation</t>
  </si>
  <si>
    <t>Percentage, by surface area, of paints and coatings compliant with VOC emissions evaluation</t>
  </si>
  <si>
    <t>Percentage, by surface area, compliant with VOC content evaluation</t>
  </si>
  <si>
    <t>Wall panels</t>
  </si>
  <si>
    <t>Product Cost</t>
  </si>
  <si>
    <t>Cost of wall panels compliant with VOC emissions evaluation, inherently nonemitting sources criteria, or salvaged and reused materials criteria</t>
  </si>
  <si>
    <t>Percentage, by cost, of wall panels compliant with VOC emissions evaluation, inherently nonemitting sources criteria, or salvaged and reused materials criteria</t>
  </si>
  <si>
    <t>Percentage, by surface area, of wall panels compliant with VOC emissions evaluation, inherently nonemitting sources criteria, or salvaged and reused materials criteria</t>
  </si>
  <si>
    <t>Applicable standard or regulation</t>
  </si>
  <si>
    <t>Paints and coatings are compliant with VOC content evaluation, via VOC budget</t>
  </si>
  <si>
    <t>Low-emitting criteria</t>
  </si>
  <si>
    <t>criteria met</t>
  </si>
  <si>
    <t xml:space="preserve">percentage based on </t>
  </si>
  <si>
    <t xml:space="preserve">Paints and coatings - </t>
  </si>
  <si>
    <t xml:space="preserve">        VOC emissions evaluation</t>
  </si>
  <si>
    <t>Adhesives and sealants-</t>
  </si>
  <si>
    <t>Insulation</t>
  </si>
  <si>
    <t xml:space="preserve">Product Category Summary </t>
  </si>
  <si>
    <t>Cost of furniture compliant with VOC emissions evaluation, inherently nonemitting sources criteria, or salvaged and reused materials criteria</t>
  </si>
  <si>
    <t>Product cost</t>
  </si>
  <si>
    <t>Product cost (adjusted)</t>
  </si>
  <si>
    <t>Percentage, by cost, of furniture compliant with furniture emissions evaluation, inherently nonemitting sources criteria, or salvaged and reused materials criteria</t>
  </si>
  <si>
    <t>Total cost of composite wood products</t>
  </si>
  <si>
    <t>Total cost of wall panels</t>
  </si>
  <si>
    <t>Total cost of furniture</t>
  </si>
  <si>
    <t>Cost of composite wood compliant with formaldehyde emissions evaluation or salvaged and reused materials criteria</t>
  </si>
  <si>
    <t>Percentage, by cost, of composite wood compliant with formaldehyde emissions evaluation or salvaged and reused materials criteria</t>
  </si>
  <si>
    <t>Percentage, by surface area, of composite wood compliant with formaldehyde emissions evaluation or salvaged and reused materials criteria</t>
  </si>
  <si>
    <t>formaldehyde emissions evaluation (if applicable)</t>
  </si>
  <si>
    <t>3. Complete the columns for each listed product.</t>
  </si>
  <si>
    <t xml:space="preserve">2.  Complete the product category tabs for each product category being pursued. List all materials used on the  building interior (everything within the waterproofing membrane) that are included in the scope for the given product category. </t>
  </si>
  <si>
    <t xml:space="preserve">  ,</t>
  </si>
  <si>
    <t>V01</t>
  </si>
  <si>
    <r>
      <rPr>
        <b/>
        <sz val="9"/>
        <rFont val="Arial"/>
        <family val="2"/>
      </rPr>
      <t>Step 1.</t>
    </r>
    <r>
      <rPr>
        <sz val="9"/>
        <rFont val="Arial"/>
        <family val="2"/>
      </rPr>
      <t xml:space="preserve"> </t>
    </r>
  </si>
  <si>
    <r>
      <rPr>
        <b/>
        <sz val="9"/>
        <rFont val="Arial"/>
        <family val="2"/>
      </rPr>
      <t>Step 2.</t>
    </r>
    <r>
      <rPr>
        <sz val="9"/>
        <rFont val="Arial"/>
        <family val="2"/>
      </rPr>
      <t xml:space="preserve"> </t>
    </r>
  </si>
  <si>
    <r>
      <rPr>
        <b/>
        <sz val="9"/>
        <rFont val="Arial"/>
        <family val="2"/>
      </rPr>
      <t>Step 3.</t>
    </r>
    <r>
      <rPr>
        <sz val="9"/>
        <rFont val="Arial"/>
        <family val="2"/>
      </rPr>
      <t xml:space="preserve"> </t>
    </r>
  </si>
  <si>
    <t>Adhesives and sealants</t>
  </si>
  <si>
    <t>Percentage, by volume, of adhesives and sealants compliant with VOC emissions evaluation</t>
  </si>
  <si>
    <t>Percentage, by volume, of adhesives and sealants compliant with VOC content evaluation</t>
  </si>
  <si>
    <t>Percentage, by surface area, of adhesives and sealants compliant with VOC emissions evaluation</t>
  </si>
  <si>
    <t>adhesives and sealants are compliant with VOC content evaluation, via VOC budget</t>
  </si>
  <si>
    <t>Total cost of flooring</t>
  </si>
  <si>
    <t>Cost of flooring compliant with VOC emissions evaluation, inherently nonemitting sources criteria, or salvaged and reused materials criteria</t>
  </si>
  <si>
    <t>Percentage, by cost, of flooring compliant with VOC emissions evaluation, inherently nonemitting sources criteria, or salvaged and reused materials criteria</t>
  </si>
  <si>
    <t>Percentage, by surface area, of flooring compliant with VOC emissions evaluation, inherently nonemitting sources criteria, or salvaged and reused materials criteria</t>
  </si>
  <si>
    <t>Total cost of ceilings</t>
  </si>
  <si>
    <t>Cost of ceilings compliant with VOC emissions evaluation, inherently nonemitting sources criteria, or salvaged and reused materials criteria</t>
  </si>
  <si>
    <t>Percentage, by cost, of ceilings compliant with VOC emissions evaluation, inherently nonemitting sources criteria, or salvaged and reused materials criteria</t>
  </si>
  <si>
    <t>Percentage, by surface area, of ceilings compliant with VOC emissions evaluation, inherently nonemitting sources criteria, or salvaged and reused materials criteria</t>
  </si>
  <si>
    <t>Total cost of insulation</t>
  </si>
  <si>
    <t>Cost of insulation compliant with VOC emissions evaluation, inherently nonemitting sources criteria, or salvaged and reused materials criteria</t>
  </si>
  <si>
    <t>Percentage, by cost, of insulation compliant with VOC emissions evaluation, inherently nonemitting sources criteria, or salvaged and reused materials criteria</t>
  </si>
  <si>
    <t>Percentage, by surface area, of insulation compliant with VOC emissions evaluation, inherently nonemitting sources criteria, or salvaged and reused materials criteria</t>
  </si>
  <si>
    <t>Meets 
Exemplary Performance</t>
  </si>
  <si>
    <t xml:space="preserve">        VOC content evaluation</t>
  </si>
  <si>
    <t>Adhesives and Sealants</t>
  </si>
  <si>
    <t>Wood conditioners</t>
  </si>
  <si>
    <t>Industrial maintenance coatings - color indicating saftey coatings</t>
  </si>
  <si>
    <t>Wood coatings - varnish</t>
  </si>
  <si>
    <t>Wood coatings - sanding sealers</t>
  </si>
  <si>
    <t>Wood coatings - lacquer</t>
  </si>
  <si>
    <t>Tile and stone sealers</t>
  </si>
  <si>
    <t>SCAQMD Rule 1113, 
effective February 5, 2016</t>
  </si>
  <si>
    <t>SCAQMD Rule 1168,
effective date October 6, 2017</t>
  </si>
  <si>
    <t>Ceramic glass, porcelain, &amp; stone tile adhesive</t>
  </si>
  <si>
    <t>Building envelope membrane adhesive</t>
  </si>
  <si>
    <t>Multi-purpose construction adhesives</t>
  </si>
  <si>
    <t>Roofing- sinlge ply roof membrane adhesive</t>
  </si>
  <si>
    <t>Roofing- all other roof adhesives</t>
  </si>
  <si>
    <t>Subfloor adhesive</t>
  </si>
  <si>
    <t>All other indoor floor covering adhesives</t>
  </si>
  <si>
    <t>All other outdoor floor covering adhesives</t>
  </si>
  <si>
    <t>PVC welding cement</t>
  </si>
  <si>
    <t>ABS welding cement</t>
  </si>
  <si>
    <t>CPVC welding cement</t>
  </si>
  <si>
    <t>ABS to PVC transition cement</t>
  </si>
  <si>
    <t>Computer diskette manufacturing adhesive</t>
  </si>
  <si>
    <t>Edge glue adhesive</t>
  </si>
  <si>
    <t>All other plastic cement welding cements</t>
  </si>
  <si>
    <t>Rubber Vulcanization Adhesive</t>
  </si>
  <si>
    <t>Thin metal laminating adhesive</t>
  </si>
  <si>
    <t>Tire tread adhesive</t>
  </si>
  <si>
    <t>Waterproof resorcinol glue</t>
  </si>
  <si>
    <t>All other adhesives</t>
  </si>
  <si>
    <t>Metal substrate-specific adhesives</t>
  </si>
  <si>
    <t>Reinforced plastic composite substrate-specific adhesives</t>
  </si>
  <si>
    <t>Clear, paintable, and immediately water-resistant sealant</t>
  </si>
  <si>
    <t>Foam insulation</t>
  </si>
  <si>
    <t>Grout</t>
  </si>
  <si>
    <t>Non-staining plumbing putty</t>
  </si>
  <si>
    <t>Potable water sealant</t>
  </si>
  <si>
    <t>Roofing - single ply roof membrane selant</t>
  </si>
  <si>
    <t>Roofing - all other roof sealants</t>
  </si>
  <si>
    <t>All other architectural sealants</t>
  </si>
  <si>
    <t>All other sealants</t>
  </si>
  <si>
    <t>Adhesive Primers</t>
  </si>
  <si>
    <t>Sealants for Architectural Applications</t>
  </si>
  <si>
    <t>Adhesives for Architectural Applications</t>
  </si>
  <si>
    <t>All other adhesive primers</t>
  </si>
  <si>
    <t>Plastic adhesive primers</t>
  </si>
  <si>
    <t>Pressure sensitive adhesive primers</t>
  </si>
  <si>
    <t>Traffic marking tape adhesive primers</t>
  </si>
  <si>
    <t>Vehicle glass adhesive primers</t>
  </si>
  <si>
    <t>All other sealant primers</t>
  </si>
  <si>
    <t>inherently nonemitting sources</t>
  </si>
  <si>
    <t>salvaged and reused materials</t>
  </si>
  <si>
    <t>N/A</t>
  </si>
  <si>
    <t>Options</t>
  </si>
  <si>
    <t>ANSI/BIFMA e3-2014e section 7.6.1</t>
  </si>
  <si>
    <t>ANSI/BIFMA e3-2014e section 7.6.2</t>
  </si>
  <si>
    <t>ANSI/BIFMA e3-2014e section 7.6.2 AND 7.6.3</t>
  </si>
  <si>
    <t>furniture emissions evaluation</t>
  </si>
  <si>
    <t>other (specify)</t>
  </si>
  <si>
    <t>Furniture_list</t>
  </si>
  <si>
    <t>Specify</t>
  </si>
  <si>
    <t>ULEF product under EPA TSCA Title VI</t>
  </si>
  <si>
    <t>NAF product under EPA TSCA Title VI</t>
  </si>
  <si>
    <t>ULEF product under CARB ATCM</t>
  </si>
  <si>
    <t>NAF product under CARB ATCM</t>
  </si>
  <si>
    <t>emissions class E1 (tested per EN 717-2014)</t>
  </si>
  <si>
    <t>plywood PS 1-09 or PS 2-10</t>
  </si>
  <si>
    <t>OSB Exposure 1 or Exterior bond classification per PS 2-10</t>
  </si>
  <si>
    <t>structural composite lumber - ASTM D 5456‐13</t>
  </si>
  <si>
    <t>glued laminated timber - ANSI A190.1‐2012</t>
  </si>
  <si>
    <t>I-joists ASTM D 5055‐13</t>
  </si>
  <si>
    <t>cross-laminated timber PRG 320-15</t>
  </si>
  <si>
    <t>compWood</t>
  </si>
  <si>
    <t>Free of solvents, as defined in TRGS 610</t>
  </si>
  <si>
    <t>VOCreg2</t>
  </si>
  <si>
    <t>formaldehyde emissions evaluation</t>
  </si>
  <si>
    <t>Total volume of paints and coatings (L)</t>
  </si>
  <si>
    <t>Volume of paints and coatings compliant with VOC emissions evaluation (L)</t>
  </si>
  <si>
    <t>Total product volume compliant with VOC content evaluation (L)</t>
  </si>
  <si>
    <t>Total volume of adhesives and sealants (L)</t>
  </si>
  <si>
    <t>Volume of adhesives and sealants compliant with VOC emissions evaluation (L)</t>
  </si>
  <si>
    <t>Canada</t>
  </si>
  <si>
    <t>na</t>
  </si>
  <si>
    <t>Manufacturer Name</t>
  </si>
  <si>
    <t>VOC content limit
(g/l)</t>
  </si>
  <si>
    <t>Actual VOC content is below the VOC content limit?</t>
  </si>
  <si>
    <t>Design case less than baseline?</t>
  </si>
  <si>
    <t>VOC emissions evaluation  Option 1</t>
  </si>
  <si>
    <t>VOC emissions evaluation - Option 2</t>
  </si>
  <si>
    <t>Formaldehyde emissions evaluation (if applicable)</t>
  </si>
  <si>
    <t>Other (specify)</t>
  </si>
  <si>
    <t>Cost</t>
  </si>
  <si>
    <t xml:space="preserve"> criteria met</t>
  </si>
  <si>
    <t>Actual VOC content (g/l)</t>
  </si>
  <si>
    <t>Baseline 
Case (g)</t>
  </si>
  <si>
    <t>Design 
Case (g)</t>
  </si>
  <si>
    <t xml:space="preserve">
Product Certificate or Manufacturer documentation (include link to document OR name of file uploaded in LEED Online) (Optional)</t>
  </si>
  <si>
    <t xml:space="preserve">
Product Certificate or manufacturer documentation (include link to document OR name of file uploaded in LEED Online) (Optional)</t>
  </si>
  <si>
    <r>
      <t xml:space="preserve">Copyright </t>
    </r>
    <r>
      <rPr>
        <sz val="9"/>
        <color theme="0" tint="-0.499984740745262"/>
        <rFont val="Arial"/>
        <family val="2"/>
      </rPr>
      <t>©</t>
    </r>
    <r>
      <rPr>
        <sz val="8"/>
        <color theme="0" tint="-0.499984740745262"/>
        <rFont val="Arial"/>
        <family val="2"/>
      </rPr>
      <t xml:space="preserve"> 2019</t>
    </r>
  </si>
  <si>
    <t>Last Updated 11/14/2019</t>
  </si>
  <si>
    <t>Test</t>
  </si>
  <si>
    <t>testing</t>
  </si>
  <si>
    <t>Painting</t>
  </si>
  <si>
    <t>Yes</t>
  </si>
  <si>
    <t>Adhesives</t>
  </si>
  <si>
    <t>Sealant</t>
  </si>
  <si>
    <t>surface area</t>
  </si>
  <si>
    <t>No</t>
  </si>
  <si>
    <t>Paint Option 2</t>
  </si>
  <si>
    <t>Does not meet</t>
  </si>
  <si>
    <t>Dooeeess not meet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</si>
</sst>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0.0%"/>
  </numFmts>
  <fonts count="47"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1"/>
      <color indexed="8"/>
      <name val="Calibri"/>
      <family val="2"/>
    </font>
    <font>
      <b/>
      <sz val="10"/>
      <color indexed="8"/>
      <name val="Arial"/>
      <family val="2"/>
    </font>
    <font>
      <sz val="10"/>
      <color theme="1"/>
      <name val="Arial"/>
      <family val="2"/>
    </font>
    <font>
      <sz val="10"/>
      <name val="Arial"/>
      <family val="2"/>
    </font>
    <font>
      <sz val="8"/>
      <name val="Arial"/>
      <family val="2"/>
    </font>
    <font>
      <b/>
      <sz val="10"/>
      <name val="Arial"/>
      <family val="2"/>
    </font>
    <font>
      <b/>
      <sz val="10"/>
      <color indexed="63"/>
      <name val="Arial"/>
      <family val="2"/>
    </font>
    <font>
      <sz val="11"/>
      <color theme="1"/>
      <name val="Calibri"/>
      <family val="2"/>
      <scheme val="minor"/>
    </font>
    <font>
      <b/>
      <sz val="10"/>
      <color theme="1"/>
      <name val="Arial"/>
      <family val="2"/>
    </font>
    <font>
      <sz val="9"/>
      <color theme="1"/>
      <name val="Arial"/>
      <family val="2"/>
    </font>
    <font>
      <sz val="9"/>
      <name val="Arial"/>
      <family val="2"/>
    </font>
    <font>
      <b/>
      <sz val="9"/>
      <color theme="1"/>
      <name val="Arial"/>
      <family val="2"/>
    </font>
    <font>
      <sz val="10"/>
      <color theme="0"/>
      <name val="Arial"/>
      <family val="2"/>
    </font>
    <font>
      <b/>
      <sz val="10"/>
      <color theme="0"/>
      <name val="Arial"/>
      <family val="2"/>
    </font>
    <font>
      <sz val="12"/>
      <name val="Arial"/>
      <family val="2"/>
    </font>
    <font>
      <sz val="10"/>
      <name val="Tahoma"/>
      <family val="2"/>
    </font>
    <font>
      <sz val="10"/>
      <color theme="1"/>
      <name val="Tahoma"/>
      <family val="2"/>
    </font>
    <font>
      <b/>
      <sz val="16"/>
      <name val="Arial"/>
      <family val="2"/>
    </font>
    <font>
      <b/>
      <sz val="9"/>
      <name val="Arial"/>
      <family val="2"/>
    </font>
    <font>
      <sz val="10"/>
      <color theme="0" tint="-0.14999847407452621"/>
      <name val="Arial"/>
      <family val="2"/>
    </font>
    <font>
      <sz val="10"/>
      <color rgb="FF000000"/>
      <name val="Arial"/>
      <family val="2"/>
    </font>
    <font>
      <sz val="14"/>
      <name val="Arial Black"/>
      <family val="2"/>
    </font>
    <font>
      <sz val="16"/>
      <color theme="0"/>
      <name val="Arial Black"/>
      <family val="2"/>
    </font>
    <font>
      <sz val="8"/>
      <color theme="1"/>
      <name val="Arial"/>
      <family val="2"/>
    </font>
    <font>
      <b/>
      <sz val="12"/>
      <color theme="1"/>
      <name val="Arial"/>
      <family val="2"/>
    </font>
    <font>
      <sz val="16"/>
      <name val="Arial Black"/>
      <family val="2"/>
    </font>
    <font>
      <sz val="9"/>
      <color theme="0"/>
      <name val="Arial"/>
      <family val="2"/>
    </font>
    <font>
      <sz val="9"/>
      <color theme="1"/>
      <name val="Calibri"/>
      <family val="2"/>
      <scheme val="minor"/>
    </font>
    <font>
      <sz val="11"/>
      <name val="Calibri"/>
      <family val="2"/>
      <scheme val="minor"/>
    </font>
    <font>
      <sz val="9"/>
      <color indexed="8"/>
      <name val="Arial"/>
      <family val="2"/>
    </font>
    <font>
      <sz val="9"/>
      <color theme="0" tint="-0.499984740745262"/>
      <name val="Arial"/>
      <family val="2"/>
    </font>
    <font>
      <sz val="8"/>
      <color theme="0" tint="-0.499984740745262"/>
      <name val="Arial"/>
      <family val="2"/>
    </font>
    <font>
      <u/>
      <sz val="9"/>
      <color theme="1"/>
      <name val="Arial"/>
      <family val="2"/>
    </font>
    <font>
      <u/>
      <sz val="8"/>
      <color theme="1"/>
      <name val="Arial"/>
      <family val="2"/>
    </font>
    <font>
      <strike/>
      <sz val="11"/>
      <color theme="1"/>
      <name val="Calibri"/>
      <family val="2"/>
      <scheme val="minor"/>
    </font>
    <font>
      <b/>
      <strike/>
      <sz val="9"/>
      <color theme="1"/>
      <name val="Arial"/>
      <family val="2"/>
    </font>
    <font>
      <strike/>
      <sz val="10"/>
      <color theme="1"/>
      <name val="Arial"/>
      <family val="2"/>
    </font>
    <font>
      <sz val="9"/>
      <color indexed="81"/>
      <name val="Arial"/>
      <family val="2"/>
    </font>
    <font>
      <strike/>
      <sz val="9"/>
      <color theme="1"/>
      <name val="Arial"/>
      <family val="2"/>
    </font>
    <font>
      <sz val="8"/>
      <color rgb="FF333333"/>
      <name val="Arial"/>
      <family val="2"/>
    </font>
    <font>
      <sz val="9"/>
      <color rgb="FF333333"/>
      <name val="Arial"/>
      <family val="2"/>
    </font>
    <font>
      <sz val="10"/>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00ADD0"/>
        <bgColor indexed="64"/>
      </patternFill>
    </fill>
    <fill>
      <patternFill patternType="solid">
        <fgColor theme="0" tint="-0.14996795556505021"/>
        <bgColor indexed="64"/>
      </patternFill>
    </fill>
    <fill>
      <patternFill patternType="solid">
        <fgColor rgb="FFF2F2F2"/>
        <bgColor indexed="64"/>
      </patternFill>
    </fill>
  </fills>
  <borders count="59">
    <border>
      <left/>
      <right/>
      <top/>
      <bottom/>
      <diagonal/>
    </border>
    <border>
      <left style="thin">
        <color theme="0" tint="-0.499984740745262"/>
      </left>
      <right style="thin">
        <color theme="0" tint="-0.499984740745262"/>
      </right>
      <top style="thin">
        <color theme="0" tint="-0.499984740745262"/>
      </top>
      <bottom/>
      <diagonal/>
    </border>
    <border>
      <left style="thin">
        <color theme="0" tint="-0.24994659260841701"/>
      </left>
      <right style="thin">
        <color theme="0" tint="-0.499984740745262"/>
      </right>
      <top style="thin">
        <color theme="0" tint="-0.499984740745262"/>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49998474074526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499984740745262"/>
      </left>
      <right style="thin">
        <color theme="0" tint="-0.499984740745262"/>
      </right>
      <top/>
      <bottom/>
      <diagonal/>
    </border>
    <border>
      <left style="thin">
        <color theme="0" tint="-0.24994659260841701"/>
      </left>
      <right style="thin">
        <color theme="0" tint="-0.24994659260841701"/>
      </right>
      <top style="thin">
        <color theme="0" tint="-0.499984740745262"/>
      </top>
      <bottom style="thin">
        <color theme="0" tint="-0.24994659260841701"/>
      </bottom>
      <diagonal/>
    </border>
    <border>
      <left style="thin">
        <color theme="0" tint="-0.49998474074526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499984740745262"/>
      </right>
      <top/>
      <bottom style="thin">
        <color theme="0" tint="-0.24994659260841701"/>
      </bottom>
      <diagonal/>
    </border>
    <border>
      <left style="thin">
        <color theme="0" tint="-0.34998626667073579"/>
      </left>
      <right style="thin">
        <color theme="0" tint="-0.34998626667073579"/>
      </right>
      <top style="thin">
        <color theme="0" tint="-0.34998626667073579"/>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499984740745262"/>
      </left>
      <right style="thin">
        <color theme="0" tint="-0.24994659260841701"/>
      </right>
      <top style="thin">
        <color theme="0" tint="-0.24994659260841701"/>
      </top>
      <bottom/>
      <diagonal/>
    </border>
    <border>
      <left style="thin">
        <color theme="0" tint="-0.24994659260841701"/>
      </left>
      <right style="thin">
        <color theme="0" tint="-0.499984740745262"/>
      </right>
      <top style="thin">
        <color theme="0" tint="-0.24994659260841701"/>
      </top>
      <bottom/>
      <diagonal/>
    </border>
    <border>
      <left style="thin">
        <color theme="0" tint="-0.34998626667073579"/>
      </left>
      <right style="thin">
        <color theme="0" tint="-0.34998626667073579"/>
      </right>
      <top/>
      <bottom/>
      <diagonal/>
    </border>
    <border>
      <left/>
      <right style="thin">
        <color theme="0" tint="-0.499984740745262"/>
      </right>
      <top style="thin">
        <color theme="0" tint="-0.499984740745262"/>
      </top>
      <bottom/>
      <diagonal/>
    </border>
    <border>
      <left/>
      <right/>
      <top style="thin">
        <color theme="0" tint="-0.499984740745262"/>
      </top>
      <bottom/>
      <diagonal/>
    </border>
    <border>
      <left style="thin">
        <color theme="0" tint="-0.499984740745262"/>
      </left>
      <right style="thin">
        <color theme="0" tint="-0.499984740745262"/>
      </right>
      <top style="thin">
        <color theme="0" tint="-0.24994659260841701"/>
      </top>
      <bottom style="thin">
        <color theme="0" tint="-0.24994659260841701"/>
      </bottom>
      <diagonal/>
    </border>
    <border>
      <left/>
      <right style="thin">
        <color theme="0" tint="-0.499984740745262"/>
      </right>
      <top/>
      <bottom/>
      <diagonal/>
    </border>
    <border>
      <left style="thin">
        <color theme="0" tint="-0.499984740745262"/>
      </left>
      <right style="thin">
        <color theme="0" tint="-0.499984740745262"/>
      </right>
      <top style="thin">
        <color theme="0" tint="-0.24994659260841701"/>
      </top>
      <bottom/>
      <diagonal/>
    </border>
    <border>
      <left style="thin">
        <color theme="0" tint="-0.24994659260841701"/>
      </left>
      <right style="thin">
        <color theme="0" tint="-0.24994659260841701"/>
      </right>
      <top style="thin">
        <color theme="0" tint="-0.24994659260841701"/>
      </top>
      <bottom/>
      <diagonal/>
    </border>
    <border>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bottom style="thin">
        <color theme="0" tint="-0.34998626667073579"/>
      </bottom>
      <diagonal/>
    </border>
    <border>
      <left/>
      <right style="thin">
        <color theme="0" tint="-0.24994659260841701"/>
      </right>
      <top style="thin">
        <color theme="0" tint="-0.499984740745262"/>
      </top>
      <bottom style="thin">
        <color theme="0" tint="-0.24994659260841701"/>
      </bottom>
      <diagonal/>
    </border>
    <border>
      <left/>
      <right style="thin">
        <color theme="0" tint="-0.24994659260841701"/>
      </right>
      <top style="thin">
        <color theme="0" tint="-0.24994659260841701"/>
      </top>
      <bottom style="thin">
        <color theme="0" tint="-0.499984740745262"/>
      </bottom>
      <diagonal/>
    </border>
    <border>
      <left/>
      <right/>
      <top/>
      <bottom style="thin">
        <color theme="0" tint="-0.24994659260841701"/>
      </bottom>
      <diagonal/>
    </border>
    <border>
      <left style="thin">
        <color theme="0" tint="-0.24994659260841701"/>
      </left>
      <right/>
      <top style="thin">
        <color theme="0" tint="-0.499984740745262"/>
      </top>
      <bottom style="thin">
        <color theme="0" tint="-0.24994659260841701"/>
      </bottom>
      <diagonal/>
    </border>
    <border>
      <left style="thin">
        <color theme="0" tint="-0.499984740745262"/>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499984740745262"/>
      </right>
      <top style="thin">
        <color theme="0" tint="-0.499984740745262"/>
      </top>
      <bottom style="thin">
        <color theme="0" tint="-0.499984740745262"/>
      </bottom>
      <diagonal/>
    </border>
    <border>
      <left/>
      <right style="thin">
        <color theme="0" tint="-0.24994659260841701"/>
      </right>
      <top style="thin">
        <color theme="0" tint="-0.499984740745262"/>
      </top>
      <bottom/>
      <diagonal/>
    </border>
    <border>
      <left/>
      <right style="thin">
        <color theme="0" tint="-0.24994659260841701"/>
      </right>
      <top/>
      <bottom/>
      <diagonal/>
    </border>
    <border>
      <left/>
      <right style="thin">
        <color theme="0" tint="-0.24994659260841701"/>
      </right>
      <top/>
      <bottom style="thin">
        <color theme="0" tint="-0.499984740745262"/>
      </bottom>
      <diagonal/>
    </border>
    <border>
      <left style="thin">
        <color theme="0" tint="-0.24994659260841701"/>
      </left>
      <right/>
      <top style="thin">
        <color theme="0" tint="-0.24994659260841701"/>
      </top>
      <bottom style="thin">
        <color theme="0" tint="-0.499984740745262"/>
      </bottom>
      <diagonal/>
    </border>
    <border>
      <left/>
      <right style="thin">
        <color theme="0" tint="-0.24994659260841701"/>
      </right>
      <top style="thin">
        <color theme="0" tint="-0.24994659260841701"/>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style="thin">
        <color theme="0" tint="-0.34998626667073579"/>
      </left>
      <right style="thin">
        <color theme="0" tint="-0.34998626667073579"/>
      </right>
      <top/>
      <bottom style="thin">
        <color theme="0" tint="-0.34998626667073579"/>
      </bottom>
      <diagonal/>
    </border>
    <border>
      <left style="thin">
        <color theme="0" tint="-0.24994659260841701"/>
      </left>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34998626667073579"/>
      </top>
      <bottom/>
      <diagonal/>
    </border>
    <border>
      <left/>
      <right style="thin">
        <color theme="0" tint="-0.34998626667073579"/>
      </right>
      <top/>
      <bottom/>
      <diagonal/>
    </border>
    <border>
      <left/>
      <right style="thin">
        <color theme="0" tint="-0.24994659260841701"/>
      </right>
      <top/>
      <bottom style="thin">
        <color theme="0" tint="-0.24994659260841701"/>
      </bottom>
      <diagonal/>
    </border>
    <border>
      <left style="thin">
        <color theme="0" tint="-0.34998626667073579"/>
      </left>
      <right/>
      <top/>
      <bottom style="thin">
        <color theme="0" tint="-0.34998626667073579"/>
      </bottom>
      <diagonal/>
    </border>
    <border>
      <left style="thin">
        <color theme="0" tint="-0.499984740745262"/>
      </left>
      <right style="thin">
        <color theme="0" tint="-0.499984740745262"/>
      </right>
      <top/>
      <bottom style="thin">
        <color theme="0" tint="-0.24994659260841701"/>
      </bottom>
      <diagonal/>
    </border>
  </borders>
  <cellStyleXfs count="9">
    <xf numFmtId="0" fontId="0" fillId="0" borderId="0"/>
    <xf numFmtId="9" fontId="5" fillId="0" borderId="0" applyFont="0" applyFill="0" applyBorder="0" applyAlignment="0" applyProtection="0"/>
    <xf numFmtId="0" fontId="12" fillId="0" borderId="0"/>
    <xf numFmtId="0" fontId="7" fillId="0" borderId="0"/>
    <xf numFmtId="0" fontId="8" fillId="0" borderId="0"/>
    <xf numFmtId="0" fontId="4" fillId="0" borderId="0"/>
    <xf numFmtId="0" fontId="12" fillId="0" borderId="0"/>
    <xf numFmtId="0" fontId="12" fillId="0" borderId="0"/>
    <xf numFmtId="43" fontId="12" fillId="0" borderId="0" applyFont="0" applyFill="0" applyBorder="0" applyAlignment="0" applyProtection="0"/>
  </cellStyleXfs>
  <cellXfs count="374">
    <xf numFmtId="0" fontId="0" fillId="0" borderId="0" xfId="0"/>
    <xf numFmtId="9" fontId="8" fillId="0" borderId="0" xfId="1" applyFont="1" applyFill="1" applyBorder="1" applyAlignment="1" applyProtection="1">
      <alignment horizontal="left" vertical="center"/>
      <protection hidden="1"/>
    </xf>
    <xf numFmtId="0" fontId="7" fillId="0" borderId="0" xfId="0" applyFont="1" applyProtection="1">
      <protection hidden="1"/>
    </xf>
    <xf numFmtId="0" fontId="7" fillId="0" borderId="0" xfId="0" applyFont="1" applyAlignment="1" applyProtection="1">
      <alignment horizontal="left" vertical="center"/>
      <protection hidden="1"/>
    </xf>
    <xf numFmtId="0" fontId="0" fillId="0" borderId="0" xfId="0" applyProtection="1">
      <protection hidden="1"/>
    </xf>
    <xf numFmtId="0" fontId="7" fillId="5" borderId="0" xfId="0" applyFont="1" applyFill="1" applyProtection="1">
      <protection hidden="1"/>
    </xf>
    <xf numFmtId="0" fontId="17" fillId="5" borderId="0" xfId="0" applyFont="1" applyFill="1" applyProtection="1">
      <protection hidden="1"/>
    </xf>
    <xf numFmtId="0" fontId="27" fillId="5" borderId="0" xfId="0" applyFont="1" applyFill="1" applyAlignment="1" applyProtection="1">
      <alignment vertical="center"/>
      <protection hidden="1"/>
    </xf>
    <xf numFmtId="0" fontId="17" fillId="5" borderId="0" xfId="0" applyFont="1" applyFill="1" applyAlignment="1" applyProtection="1">
      <alignment vertical="center" wrapText="1"/>
      <protection hidden="1"/>
    </xf>
    <xf numFmtId="0" fontId="17" fillId="5" borderId="0" xfId="0" applyFont="1" applyFill="1" applyAlignment="1" applyProtection="1">
      <alignment horizontal="left" vertical="center" wrapText="1"/>
      <protection hidden="1"/>
    </xf>
    <xf numFmtId="0" fontId="8" fillId="2" borderId="5" xfId="1" applyNumberFormat="1" applyFont="1" applyFill="1" applyBorder="1" applyAlignment="1" applyProtection="1">
      <alignment horizontal="center" vertical="top" wrapText="1"/>
      <protection hidden="1"/>
    </xf>
    <xf numFmtId="0" fontId="7" fillId="4" borderId="0" xfId="0" applyFont="1" applyFill="1"/>
    <xf numFmtId="0" fontId="7" fillId="3" borderId="12" xfId="0" applyFont="1" applyFill="1" applyBorder="1" applyAlignment="1">
      <alignment vertical="center"/>
    </xf>
    <xf numFmtId="0" fontId="7" fillId="3" borderId="0" xfId="0" applyFont="1" applyFill="1" applyAlignment="1">
      <alignment horizontal="center" vertical="center"/>
    </xf>
    <xf numFmtId="0" fontId="7" fillId="3" borderId="28" xfId="0" applyFont="1" applyFill="1" applyBorder="1"/>
    <xf numFmtId="0" fontId="7" fillId="4" borderId="0" xfId="0" applyFont="1" applyFill="1" applyAlignment="1">
      <alignment horizontal="center" vertical="center" wrapText="1"/>
    </xf>
    <xf numFmtId="0" fontId="7" fillId="4" borderId="0" xfId="0" applyFont="1" applyFill="1" applyAlignment="1">
      <alignment horizontal="center" vertical="center"/>
    </xf>
    <xf numFmtId="0" fontId="7" fillId="3" borderId="12" xfId="0" applyFont="1" applyFill="1" applyBorder="1" applyAlignment="1">
      <alignment horizontal="center" vertical="center"/>
    </xf>
    <xf numFmtId="0" fontId="13" fillId="3" borderId="0" xfId="0" applyFont="1" applyFill="1" applyAlignment="1">
      <alignment horizontal="left" vertical="top"/>
    </xf>
    <xf numFmtId="0" fontId="7" fillId="3" borderId="0" xfId="0" applyFont="1" applyFill="1" applyAlignment="1">
      <alignment horizontal="left" vertical="center"/>
    </xf>
    <xf numFmtId="0" fontId="7" fillId="3" borderId="28" xfId="0" applyFont="1" applyFill="1" applyBorder="1" applyAlignment="1">
      <alignment horizontal="center" vertical="center"/>
    </xf>
    <xf numFmtId="0" fontId="13" fillId="3" borderId="12" xfId="0" applyFont="1" applyFill="1" applyBorder="1" applyAlignment="1">
      <alignment horizontal="left" vertical="center" indent="2"/>
    </xf>
    <xf numFmtId="0" fontId="7" fillId="3" borderId="0" xfId="0" applyFont="1" applyFill="1" applyAlignment="1">
      <alignment horizontal="left" vertical="center" indent="1"/>
    </xf>
    <xf numFmtId="0" fontId="0" fillId="4" borderId="0" xfId="0" applyFill="1"/>
    <xf numFmtId="0" fontId="0" fillId="3" borderId="12" xfId="0" applyFill="1" applyBorder="1"/>
    <xf numFmtId="0" fontId="0" fillId="3" borderId="28" xfId="0" applyFill="1" applyBorder="1"/>
    <xf numFmtId="0" fontId="7" fillId="3" borderId="13" xfId="0" applyFont="1" applyFill="1" applyBorder="1"/>
    <xf numFmtId="0" fontId="7" fillId="3" borderId="31" xfId="0" applyFont="1" applyFill="1" applyBorder="1"/>
    <xf numFmtId="0" fontId="7" fillId="3" borderId="31" xfId="0" applyFont="1" applyFill="1" applyBorder="1" applyAlignment="1">
      <alignment wrapText="1"/>
    </xf>
    <xf numFmtId="0" fontId="7" fillId="3" borderId="14" xfId="0" applyFont="1" applyFill="1" applyBorder="1"/>
    <xf numFmtId="0" fontId="7" fillId="4" borderId="0" xfId="0" applyFont="1" applyFill="1" applyAlignment="1">
      <alignment wrapText="1"/>
    </xf>
    <xf numFmtId="0" fontId="8" fillId="0" borderId="0" xfId="0" applyFont="1" applyAlignment="1" applyProtection="1">
      <alignment horizontal="left" vertical="center"/>
      <protection hidden="1"/>
    </xf>
    <xf numFmtId="0" fontId="8" fillId="4" borderId="0" xfId="4" applyFill="1" applyAlignment="1">
      <alignment vertical="center"/>
    </xf>
    <xf numFmtId="0" fontId="8" fillId="3" borderId="11" xfId="4" applyFill="1" applyBorder="1" applyAlignment="1">
      <alignment vertical="center"/>
    </xf>
    <xf numFmtId="0" fontId="8" fillId="3" borderId="26" xfId="4" applyFill="1" applyBorder="1" applyAlignment="1">
      <alignment vertical="center"/>
    </xf>
    <xf numFmtId="0" fontId="8" fillId="3" borderId="25" xfId="4" applyFill="1" applyBorder="1" applyAlignment="1">
      <alignment vertical="center"/>
    </xf>
    <xf numFmtId="0" fontId="8" fillId="3" borderId="12" xfId="4" applyFill="1" applyBorder="1" applyAlignment="1">
      <alignment vertical="center"/>
    </xf>
    <xf numFmtId="0" fontId="22" fillId="3" borderId="0" xfId="4" applyFont="1" applyFill="1" applyAlignment="1">
      <alignment horizontal="left" vertical="center"/>
    </xf>
    <xf numFmtId="0" fontId="8" fillId="3" borderId="0" xfId="4" applyFill="1" applyAlignment="1">
      <alignment vertical="center"/>
    </xf>
    <xf numFmtId="0" fontId="10" fillId="3" borderId="0" xfId="4" applyFont="1" applyFill="1" applyAlignment="1">
      <alignment vertical="center"/>
    </xf>
    <xf numFmtId="0" fontId="10" fillId="3" borderId="28" xfId="4" applyFont="1" applyFill="1" applyBorder="1" applyAlignment="1">
      <alignment vertical="center"/>
    </xf>
    <xf numFmtId="0" fontId="10" fillId="4" borderId="0" xfId="4" applyFont="1" applyFill="1" applyAlignment="1">
      <alignment vertical="center"/>
    </xf>
    <xf numFmtId="49" fontId="9" fillId="3" borderId="0" xfId="4" applyNumberFormat="1" applyFont="1" applyFill="1" applyAlignment="1">
      <alignment vertical="center"/>
    </xf>
    <xf numFmtId="0" fontId="8" fillId="3" borderId="28" xfId="4" applyFill="1" applyBorder="1" applyAlignment="1">
      <alignment vertical="center"/>
    </xf>
    <xf numFmtId="0" fontId="7" fillId="3" borderId="0" xfId="0" applyFont="1" applyFill="1"/>
    <xf numFmtId="0" fontId="8" fillId="3" borderId="0" xfId="0" applyFont="1" applyFill="1" applyAlignment="1">
      <alignment wrapText="1"/>
    </xf>
    <xf numFmtId="0" fontId="8" fillId="3" borderId="28" xfId="4" applyFill="1" applyBorder="1" applyAlignment="1">
      <alignment horizontal="left" vertical="center" wrapText="1"/>
    </xf>
    <xf numFmtId="0" fontId="8" fillId="4" borderId="0" xfId="0" applyFont="1" applyFill="1" applyAlignment="1">
      <alignment wrapText="1"/>
    </xf>
    <xf numFmtId="0" fontId="8" fillId="4" borderId="0" xfId="0" applyFont="1" applyFill="1" applyAlignment="1">
      <alignment vertical="center" wrapText="1"/>
    </xf>
    <xf numFmtId="0" fontId="7" fillId="4" borderId="0" xfId="0" applyFont="1" applyFill="1" applyAlignment="1">
      <alignment vertical="center"/>
    </xf>
    <xf numFmtId="0" fontId="8" fillId="4" borderId="0" xfId="0" applyFont="1" applyFill="1" applyAlignment="1">
      <alignment vertical="top" wrapText="1"/>
    </xf>
    <xf numFmtId="0" fontId="23" fillId="3" borderId="0" xfId="4" applyFont="1" applyFill="1" applyAlignment="1">
      <alignment vertical="top"/>
    </xf>
    <xf numFmtId="49" fontId="8" fillId="3" borderId="0" xfId="4" applyNumberFormat="1" applyFill="1" applyAlignment="1">
      <alignment vertical="center"/>
    </xf>
    <xf numFmtId="0" fontId="8" fillId="3" borderId="13" xfId="4" applyFill="1" applyBorder="1" applyAlignment="1">
      <alignment vertical="center"/>
    </xf>
    <xf numFmtId="0" fontId="8" fillId="3" borderId="31" xfId="4" applyFill="1" applyBorder="1" applyAlignment="1">
      <alignment vertical="center"/>
    </xf>
    <xf numFmtId="44" fontId="8" fillId="3" borderId="31" xfId="4" applyNumberFormat="1" applyFill="1" applyBorder="1" applyAlignment="1">
      <alignment vertical="center" wrapText="1"/>
    </xf>
    <xf numFmtId="0" fontId="8" fillId="3" borderId="14" xfId="4" applyFill="1" applyBorder="1" applyAlignment="1">
      <alignment vertical="center"/>
    </xf>
    <xf numFmtId="0" fontId="8" fillId="4" borderId="0" xfId="4" applyFill="1"/>
    <xf numFmtId="0" fontId="17" fillId="0" borderId="0" xfId="0" applyFont="1" applyAlignment="1" applyProtection="1">
      <alignment horizontal="left" vertical="center"/>
      <protection hidden="1"/>
    </xf>
    <xf numFmtId="0" fontId="24" fillId="2" borderId="32" xfId="0" applyFont="1" applyFill="1" applyBorder="1" applyAlignment="1" applyProtection="1">
      <alignment horizontal="left" vertical="center"/>
      <protection hidden="1"/>
    </xf>
    <xf numFmtId="0" fontId="8" fillId="2" borderId="10" xfId="0" applyFont="1" applyFill="1" applyBorder="1" applyAlignment="1" applyProtection="1">
      <alignment horizontal="left" vertical="center"/>
      <protection hidden="1"/>
    </xf>
    <xf numFmtId="0" fontId="4" fillId="3" borderId="12" xfId="6" applyFont="1" applyFill="1" applyBorder="1" applyAlignment="1">
      <alignment vertical="center"/>
    </xf>
    <xf numFmtId="0" fontId="13" fillId="3" borderId="0" xfId="6" applyFont="1" applyFill="1" applyAlignment="1">
      <alignment horizontal="left" vertical="center"/>
    </xf>
    <xf numFmtId="0" fontId="8" fillId="3" borderId="0" xfId="4" applyFill="1" applyAlignment="1">
      <alignment vertical="center" wrapText="1"/>
    </xf>
    <xf numFmtId="0" fontId="4" fillId="3" borderId="28" xfId="6" applyFont="1" applyFill="1" applyBorder="1" applyAlignment="1">
      <alignment vertical="center"/>
    </xf>
    <xf numFmtId="0" fontId="31" fillId="0" borderId="0" xfId="0" applyFont="1" applyAlignment="1" applyProtection="1">
      <alignment vertical="center"/>
      <protection hidden="1"/>
    </xf>
    <xf numFmtId="0" fontId="32" fillId="0" borderId="0" xfId="0" applyFont="1" applyAlignment="1" applyProtection="1">
      <alignment vertical="center"/>
      <protection hidden="1"/>
    </xf>
    <xf numFmtId="0" fontId="14" fillId="0" borderId="0" xfId="0" applyFont="1" applyAlignment="1" applyProtection="1">
      <alignment vertical="center"/>
      <protection hidden="1"/>
    </xf>
    <xf numFmtId="1" fontId="14" fillId="0" borderId="4" xfId="0" applyNumberFormat="1" applyFont="1" applyBorder="1" applyAlignment="1" applyProtection="1">
      <alignment horizontal="center" vertical="center"/>
      <protection hidden="1"/>
    </xf>
    <xf numFmtId="1" fontId="14" fillId="0" borderId="4" xfId="0" applyNumberFormat="1" applyFont="1" applyBorder="1" applyAlignment="1">
      <alignment horizontal="center" vertical="center"/>
    </xf>
    <xf numFmtId="0" fontId="14" fillId="0" borderId="4" xfId="0" applyFont="1" applyBorder="1" applyAlignment="1" applyProtection="1">
      <alignment horizontal="center" vertical="center"/>
      <protection hidden="1"/>
    </xf>
    <xf numFmtId="0" fontId="15" fillId="2" borderId="5" xfId="1" applyNumberFormat="1" applyFont="1" applyFill="1" applyBorder="1" applyAlignment="1" applyProtection="1">
      <alignment horizontal="center" vertical="center" wrapText="1"/>
      <protection hidden="1"/>
    </xf>
    <xf numFmtId="49" fontId="15" fillId="4" borderId="27" xfId="1" applyNumberFormat="1" applyFont="1" applyFill="1" applyBorder="1" applyAlignment="1" applyProtection="1">
      <alignment vertical="center" wrapText="1"/>
      <protection locked="0"/>
    </xf>
    <xf numFmtId="1" fontId="14" fillId="0" borderId="16" xfId="0" applyNumberFormat="1" applyFont="1" applyBorder="1" applyAlignment="1" applyProtection="1">
      <alignment horizontal="center" vertical="center"/>
      <protection hidden="1"/>
    </xf>
    <xf numFmtId="49" fontId="15" fillId="4" borderId="29" xfId="1" applyNumberFormat="1" applyFont="1" applyFill="1" applyBorder="1" applyAlignment="1" applyProtection="1">
      <alignment vertical="center" wrapText="1"/>
      <protection locked="0"/>
    </xf>
    <xf numFmtId="0" fontId="8" fillId="0" borderId="0" xfId="0" applyFont="1" applyProtection="1">
      <protection hidden="1"/>
    </xf>
    <xf numFmtId="0" fontId="15" fillId="3" borderId="0" xfId="4" applyFont="1" applyFill="1" applyAlignment="1">
      <alignment horizontal="left" vertical="center"/>
    </xf>
    <xf numFmtId="0" fontId="15" fillId="3" borderId="0" xfId="4" applyFont="1" applyFill="1" applyAlignment="1">
      <alignment horizontal="left" vertical="top"/>
    </xf>
    <xf numFmtId="49" fontId="15" fillId="4" borderId="7" xfId="0" applyNumberFormat="1" applyFont="1" applyFill="1" applyBorder="1" applyAlignment="1" applyProtection="1">
      <alignment horizontal="left" vertical="center" wrapText="1"/>
      <protection locked="0"/>
    </xf>
    <xf numFmtId="0" fontId="12" fillId="3" borderId="31" xfId="2" applyFill="1" applyBorder="1"/>
    <xf numFmtId="0" fontId="15" fillId="3" borderId="0" xfId="4" applyFont="1" applyFill="1" applyAlignment="1">
      <alignment vertical="center"/>
    </xf>
    <xf numFmtId="0" fontId="15" fillId="3" borderId="31" xfId="4" applyFont="1" applyFill="1" applyBorder="1" applyAlignment="1">
      <alignment vertical="center"/>
    </xf>
    <xf numFmtId="0" fontId="14" fillId="3" borderId="0" xfId="0" applyFont="1" applyFill="1" applyAlignment="1">
      <alignment horizontal="center" vertical="center" wrapText="1"/>
    </xf>
    <xf numFmtId="0" fontId="14" fillId="3" borderId="0" xfId="0" applyFont="1" applyFill="1" applyAlignment="1">
      <alignment horizontal="center" vertical="center"/>
    </xf>
    <xf numFmtId="49" fontId="15" fillId="4" borderId="22" xfId="0" applyNumberFormat="1" applyFont="1" applyFill="1" applyBorder="1" applyAlignment="1" applyProtection="1">
      <alignment horizontal="left" vertical="center" wrapText="1"/>
      <protection locked="0"/>
    </xf>
    <xf numFmtId="164" fontId="15" fillId="4" borderId="34" xfId="1" applyNumberFormat="1" applyFont="1" applyFill="1" applyBorder="1" applyAlignment="1" applyProtection="1">
      <alignment vertical="center" wrapText="1"/>
      <protection locked="0"/>
    </xf>
    <xf numFmtId="0" fontId="8" fillId="2" borderId="31" xfId="0" applyFont="1" applyFill="1" applyBorder="1" applyAlignment="1" applyProtection="1">
      <alignment horizontal="left" vertical="center"/>
      <protection hidden="1"/>
    </xf>
    <xf numFmtId="49" fontId="15" fillId="4" borderId="21" xfId="0" applyNumberFormat="1" applyFont="1" applyFill="1" applyBorder="1" applyAlignment="1" applyProtection="1">
      <alignment horizontal="left" vertical="center" wrapText="1"/>
      <protection locked="0"/>
    </xf>
    <xf numFmtId="49" fontId="15" fillId="4" borderId="45" xfId="0" applyNumberFormat="1" applyFont="1" applyFill="1" applyBorder="1" applyAlignment="1" applyProtection="1">
      <alignment horizontal="left" vertical="center" wrapText="1"/>
      <protection locked="0"/>
    </xf>
    <xf numFmtId="0" fontId="24" fillId="2" borderId="10" xfId="0" applyFont="1" applyFill="1" applyBorder="1" applyAlignment="1" applyProtection="1">
      <alignment horizontal="left" vertical="center"/>
      <protection hidden="1"/>
    </xf>
    <xf numFmtId="0" fontId="1" fillId="0" borderId="0" xfId="0" applyFont="1" applyProtection="1">
      <protection hidden="1"/>
    </xf>
    <xf numFmtId="0" fontId="24" fillId="0" borderId="0" xfId="0" applyFont="1" applyAlignment="1" applyProtection="1">
      <alignment horizontal="left" vertical="center"/>
      <protection hidden="1"/>
    </xf>
    <xf numFmtId="0" fontId="24" fillId="0" borderId="0" xfId="1" applyNumberFormat="1" applyFont="1" applyFill="1" applyBorder="1" applyAlignment="1" applyProtection="1">
      <alignment horizontal="center" vertical="top" wrapText="1"/>
      <protection hidden="1"/>
    </xf>
    <xf numFmtId="0" fontId="13" fillId="0" borderId="0" xfId="0" applyFont="1" applyAlignment="1">
      <alignment horizontal="left" vertical="center" indent="1"/>
    </xf>
    <xf numFmtId="0" fontId="8" fillId="0" borderId="0" xfId="1" applyNumberFormat="1" applyFont="1" applyFill="1" applyBorder="1" applyAlignment="1" applyProtection="1">
      <alignment horizontal="center" vertical="top" wrapText="1"/>
      <protection hidden="1"/>
    </xf>
    <xf numFmtId="0" fontId="8" fillId="0" borderId="0" xfId="0" applyFont="1" applyAlignment="1">
      <alignment horizontal="center" vertical="center" wrapText="1"/>
    </xf>
    <xf numFmtId="0" fontId="33" fillId="0" borderId="0" xfId="0" applyFont="1" applyProtection="1">
      <protection hidden="1"/>
    </xf>
    <xf numFmtId="0" fontId="8" fillId="0" borderId="0" xfId="0" applyFont="1" applyAlignment="1" applyProtection="1">
      <alignment horizontal="left"/>
      <protection hidden="1"/>
    </xf>
    <xf numFmtId="9" fontId="8" fillId="2" borderId="1" xfId="1" applyFont="1" applyFill="1" applyBorder="1" applyAlignment="1" applyProtection="1">
      <alignment horizontal="left" vertical="center"/>
      <protection hidden="1"/>
    </xf>
    <xf numFmtId="0" fontId="8" fillId="3" borderId="0" xfId="0" applyFont="1" applyFill="1" applyAlignment="1" applyProtection="1">
      <alignment horizontal="left" vertical="center"/>
      <protection hidden="1"/>
    </xf>
    <xf numFmtId="0" fontId="7" fillId="2" borderId="26" xfId="0" applyFont="1" applyFill="1" applyBorder="1" applyAlignment="1" applyProtection="1">
      <alignment horizontal="left" vertical="center"/>
      <protection hidden="1"/>
    </xf>
    <xf numFmtId="49" fontId="15" fillId="4" borderId="46" xfId="0" applyNumberFormat="1" applyFont="1" applyFill="1" applyBorder="1" applyAlignment="1" applyProtection="1">
      <alignment horizontal="left" vertical="center" wrapText="1"/>
      <protection locked="0"/>
    </xf>
    <xf numFmtId="164" fontId="15" fillId="4" borderId="46" xfId="1" applyNumberFormat="1" applyFont="1" applyFill="1" applyBorder="1" applyAlignment="1" applyProtection="1">
      <alignment vertical="center" wrapText="1"/>
      <protection locked="0"/>
    </xf>
    <xf numFmtId="3" fontId="15" fillId="0" borderId="46" xfId="1" applyNumberFormat="1" applyFont="1" applyFill="1" applyBorder="1" applyAlignment="1" applyProtection="1">
      <alignment vertical="center" wrapText="1"/>
      <protection hidden="1"/>
    </xf>
    <xf numFmtId="4" fontId="15" fillId="4" borderId="46" xfId="1" applyNumberFormat="1" applyFont="1" applyFill="1" applyBorder="1" applyAlignment="1" applyProtection="1">
      <alignment vertical="center" wrapText="1"/>
      <protection locked="0"/>
    </xf>
    <xf numFmtId="4" fontId="15" fillId="0" borderId="46" xfId="1" applyNumberFormat="1" applyFont="1" applyFill="1" applyBorder="1" applyAlignment="1" applyProtection="1">
      <alignment horizontal="right" vertical="center" wrapText="1"/>
    </xf>
    <xf numFmtId="0" fontId="15" fillId="2" borderId="46" xfId="1" applyNumberFormat="1" applyFont="1" applyFill="1" applyBorder="1" applyAlignment="1" applyProtection="1">
      <alignment horizontal="center" vertical="center" wrapText="1"/>
      <protection hidden="1"/>
    </xf>
    <xf numFmtId="49" fontId="15" fillId="4" borderId="46" xfId="1" applyNumberFormat="1" applyFont="1" applyFill="1" applyBorder="1" applyAlignment="1" applyProtection="1">
      <alignment vertical="center" wrapText="1"/>
      <protection locked="0"/>
    </xf>
    <xf numFmtId="0" fontId="24" fillId="2" borderId="46" xfId="0" applyFont="1" applyFill="1" applyBorder="1" applyAlignment="1" applyProtection="1">
      <alignment horizontal="left" vertical="center"/>
      <protection hidden="1"/>
    </xf>
    <xf numFmtId="0" fontId="8" fillId="2" borderId="46" xfId="0" applyFont="1" applyFill="1" applyBorder="1" applyAlignment="1" applyProtection="1">
      <alignment horizontal="left" vertical="center"/>
      <protection hidden="1"/>
    </xf>
    <xf numFmtId="0" fontId="7" fillId="2" borderId="46" xfId="0" applyFont="1" applyFill="1" applyBorder="1" applyAlignment="1" applyProtection="1">
      <alignment horizontal="left" vertical="center"/>
      <protection hidden="1"/>
    </xf>
    <xf numFmtId="0" fontId="8" fillId="2" borderId="46" xfId="1" applyNumberFormat="1" applyFont="1" applyFill="1" applyBorder="1" applyAlignment="1" applyProtection="1">
      <alignment horizontal="center" vertical="top" wrapText="1"/>
      <protection hidden="1"/>
    </xf>
    <xf numFmtId="9" fontId="8" fillId="2" borderId="46" xfId="1" applyFont="1" applyFill="1" applyBorder="1" applyAlignment="1" applyProtection="1">
      <alignment horizontal="left" vertical="center"/>
      <protection hidden="1"/>
    </xf>
    <xf numFmtId="4" fontId="15" fillId="0" borderId="46" xfId="1" applyNumberFormat="1" applyFont="1" applyFill="1" applyBorder="1" applyAlignment="1" applyProtection="1">
      <alignment horizontal="right" vertical="center"/>
    </xf>
    <xf numFmtId="9" fontId="15" fillId="0" borderId="46" xfId="1" applyFont="1" applyFill="1" applyBorder="1" applyAlignment="1" applyProtection="1">
      <alignment horizontal="center" vertical="center"/>
    </xf>
    <xf numFmtId="0" fontId="8" fillId="0" borderId="46" xfId="0" applyFont="1" applyBorder="1" applyAlignment="1" applyProtection="1">
      <alignment horizontal="left" vertical="center"/>
      <protection hidden="1"/>
    </xf>
    <xf numFmtId="9" fontId="8" fillId="6" borderId="46" xfId="1" applyFont="1" applyFill="1" applyBorder="1" applyAlignment="1" applyProtection="1">
      <alignment horizontal="center" vertical="center" wrapText="1"/>
    </xf>
    <xf numFmtId="9" fontId="8" fillId="2" borderId="46" xfId="1" applyFont="1" applyFill="1" applyBorder="1" applyAlignment="1" applyProtection="1">
      <alignment horizontal="center" vertical="center" wrapText="1"/>
    </xf>
    <xf numFmtId="0" fontId="15" fillId="4" borderId="46" xfId="0" applyFont="1" applyFill="1" applyBorder="1" applyAlignment="1" applyProtection="1">
      <alignment horizontal="left" vertical="center"/>
      <protection locked="0"/>
    </xf>
    <xf numFmtId="10" fontId="8" fillId="0" borderId="46" xfId="0" applyNumberFormat="1" applyFont="1" applyBorder="1" applyAlignment="1" applyProtection="1">
      <alignment horizontal="left" vertical="center"/>
      <protection hidden="1"/>
    </xf>
    <xf numFmtId="0" fontId="8" fillId="0" borderId="46" xfId="0" applyFont="1" applyBorder="1" applyAlignment="1" applyProtection="1">
      <alignment horizontal="left" vertical="center" wrapText="1"/>
      <protection hidden="1"/>
    </xf>
    <xf numFmtId="0" fontId="4" fillId="2" borderId="40" xfId="0" applyFont="1" applyFill="1" applyBorder="1" applyAlignment="1">
      <alignment horizontal="center" vertical="center" wrapText="1"/>
    </xf>
    <xf numFmtId="0" fontId="14" fillId="3" borderId="0" xfId="5" applyFont="1" applyFill="1" applyAlignment="1">
      <alignment horizontal="left"/>
    </xf>
    <xf numFmtId="0" fontId="14" fillId="3" borderId="0" xfId="2" applyFont="1" applyFill="1" applyAlignment="1">
      <alignment horizontal="left"/>
    </xf>
    <xf numFmtId="0" fontId="43" fillId="3" borderId="0" xfId="5" applyFont="1" applyFill="1" applyAlignment="1">
      <alignment horizontal="left"/>
    </xf>
    <xf numFmtId="0" fontId="29" fillId="0" borderId="0" xfId="0" applyFont="1" applyAlignment="1">
      <alignment vertical="top"/>
    </xf>
    <xf numFmtId="0" fontId="13" fillId="3" borderId="0" xfId="0" applyFont="1" applyFill="1" applyAlignment="1">
      <alignment vertical="center"/>
    </xf>
    <xf numFmtId="44" fontId="8" fillId="3" borderId="0" xfId="4" applyNumberFormat="1" applyFill="1" applyAlignment="1">
      <alignment vertical="center" wrapText="1"/>
    </xf>
    <xf numFmtId="4" fontId="14" fillId="3" borderId="50" xfId="0" applyNumberFormat="1" applyFont="1" applyFill="1" applyBorder="1" applyAlignment="1">
      <alignment horizontal="right" vertical="center"/>
    </xf>
    <xf numFmtId="0" fontId="8" fillId="0" borderId="0" xfId="0" applyFont="1" applyAlignment="1" applyProtection="1">
      <alignment horizontal="center" vertical="center"/>
      <protection hidden="1"/>
    </xf>
    <xf numFmtId="49" fontId="1" fillId="4" borderId="46" xfId="0" applyNumberFormat="1" applyFont="1" applyFill="1" applyBorder="1" applyProtection="1">
      <protection locked="0"/>
    </xf>
    <xf numFmtId="49" fontId="7" fillId="0" borderId="0" xfId="0" applyNumberFormat="1" applyFont="1" applyProtection="1">
      <protection hidden="1"/>
    </xf>
    <xf numFmtId="0" fontId="7" fillId="0" borderId="54" xfId="0" applyFont="1" applyBorder="1" applyProtection="1">
      <protection hidden="1"/>
    </xf>
    <xf numFmtId="0" fontId="7" fillId="0" borderId="33" xfId="0" applyFont="1" applyBorder="1" applyProtection="1">
      <protection hidden="1"/>
    </xf>
    <xf numFmtId="0" fontId="7" fillId="0" borderId="55" xfId="0" applyFont="1" applyBorder="1" applyProtection="1">
      <protection hidden="1"/>
    </xf>
    <xf numFmtId="0" fontId="7" fillId="0" borderId="50" xfId="0" applyFont="1" applyBorder="1" applyProtection="1">
      <protection hidden="1"/>
    </xf>
    <xf numFmtId="0" fontId="15" fillId="4" borderId="47" xfId="0" applyFont="1" applyFill="1" applyBorder="1" applyAlignment="1" applyProtection="1">
      <alignment horizontal="left" vertical="center"/>
      <protection locked="0"/>
    </xf>
    <xf numFmtId="0" fontId="15" fillId="3" borderId="46" xfId="0" applyFont="1" applyFill="1" applyBorder="1" applyAlignment="1">
      <alignment horizontal="left" vertical="center"/>
    </xf>
    <xf numFmtId="49" fontId="1" fillId="0" borderId="0" xfId="0" applyNumberFormat="1" applyFont="1" applyProtection="1">
      <protection locked="0"/>
    </xf>
    <xf numFmtId="49" fontId="1" fillId="0" borderId="46" xfId="0" applyNumberFormat="1" applyFont="1" applyBorder="1" applyProtection="1">
      <protection locked="0"/>
    </xf>
    <xf numFmtId="3" fontId="15" fillId="4" borderId="46" xfId="1" applyNumberFormat="1" applyFont="1" applyFill="1" applyBorder="1" applyAlignment="1" applyProtection="1">
      <alignment vertical="center" wrapText="1"/>
      <protection locked="0"/>
    </xf>
    <xf numFmtId="9" fontId="8" fillId="3" borderId="46" xfId="0" applyNumberFormat="1" applyFont="1" applyFill="1" applyBorder="1" applyAlignment="1" applyProtection="1">
      <alignment horizontal="left" vertical="center"/>
      <protection hidden="1"/>
    </xf>
    <xf numFmtId="164" fontId="15" fillId="4" borderId="46" xfId="1" applyNumberFormat="1" applyFont="1" applyFill="1" applyBorder="1" applyAlignment="1" applyProtection="1">
      <alignment horizontal="center" vertical="center" wrapText="1"/>
      <protection locked="0"/>
    </xf>
    <xf numFmtId="10" fontId="8" fillId="0" borderId="0" xfId="0" applyNumberFormat="1" applyFont="1" applyAlignment="1" applyProtection="1">
      <alignment horizontal="left" vertical="center"/>
      <protection hidden="1"/>
    </xf>
    <xf numFmtId="9" fontId="24" fillId="2" borderId="18" xfId="1" applyFont="1" applyFill="1" applyBorder="1" applyAlignment="1" applyProtection="1">
      <alignment horizontal="center" vertical="center" textRotation="90" wrapText="1"/>
      <protection hidden="1"/>
    </xf>
    <xf numFmtId="9" fontId="24" fillId="2" borderId="24" xfId="1" applyFont="1" applyFill="1" applyBorder="1" applyAlignment="1" applyProtection="1">
      <alignment horizontal="center" vertical="center" textRotation="90" wrapText="1"/>
      <protection hidden="1"/>
    </xf>
    <xf numFmtId="9" fontId="24" fillId="2" borderId="51" xfId="1" applyFont="1" applyFill="1" applyBorder="1" applyAlignment="1" applyProtection="1">
      <alignment horizontal="center" vertical="center" textRotation="90" wrapText="1"/>
      <protection hidden="1"/>
    </xf>
    <xf numFmtId="49" fontId="11" fillId="2" borderId="18" xfId="0" applyNumberFormat="1" applyFont="1" applyFill="1" applyBorder="1" applyAlignment="1" applyProtection="1">
      <alignment horizontal="center" vertical="center"/>
      <protection hidden="1"/>
    </xf>
    <xf numFmtId="49" fontId="11" fillId="2" borderId="24" xfId="0" applyNumberFormat="1" applyFont="1" applyFill="1" applyBorder="1" applyAlignment="1" applyProtection="1">
      <alignment horizontal="center" vertical="center"/>
      <protection hidden="1"/>
    </xf>
    <xf numFmtId="49" fontId="11" fillId="2" borderId="51" xfId="0" applyNumberFormat="1" applyFont="1" applyFill="1" applyBorder="1" applyAlignment="1" applyProtection="1">
      <alignment horizontal="center" vertical="center"/>
      <protection hidden="1"/>
    </xf>
    <xf numFmtId="9" fontId="8" fillId="2" borderId="18" xfId="1" applyFont="1" applyFill="1" applyBorder="1" applyAlignment="1" applyProtection="1">
      <alignment horizontal="center" vertical="center" wrapText="1"/>
      <protection hidden="1"/>
    </xf>
    <xf numFmtId="9" fontId="8" fillId="2" borderId="24" xfId="1" applyFont="1" applyFill="1" applyBorder="1" applyAlignment="1" applyProtection="1">
      <alignment horizontal="center" vertical="center" wrapText="1"/>
      <protection hidden="1"/>
    </xf>
    <xf numFmtId="9" fontId="8" fillId="2" borderId="51" xfId="1" applyFont="1" applyFill="1" applyBorder="1" applyAlignment="1" applyProtection="1">
      <alignment horizontal="center" vertical="center" wrapText="1"/>
      <protection hidden="1"/>
    </xf>
    <xf numFmtId="0" fontId="15" fillId="4" borderId="46" xfId="1" applyNumberFormat="1" applyFont="1" applyFill="1" applyBorder="1" applyAlignment="1" applyProtection="1">
      <alignment vertical="center" wrapText="1"/>
      <protection locked="0"/>
    </xf>
    <xf numFmtId="0" fontId="1" fillId="2" borderId="46" xfId="0" applyFont="1" applyFill="1" applyBorder="1" applyAlignment="1" applyProtection="1">
      <alignment horizontal="center" wrapText="1"/>
      <protection hidden="1"/>
    </xf>
    <xf numFmtId="49" fontId="8" fillId="0" borderId="46" xfId="0" applyNumberFormat="1" applyFont="1" applyBorder="1" applyAlignment="1" applyProtection="1">
      <alignment horizontal="left" vertical="center"/>
      <protection hidden="1"/>
    </xf>
    <xf numFmtId="0" fontId="15" fillId="4" borderId="4" xfId="0" applyFont="1" applyFill="1" applyBorder="1" applyAlignment="1" applyProtection="1">
      <alignment horizontal="left" vertical="center"/>
      <protection locked="0"/>
    </xf>
    <xf numFmtId="0" fontId="15" fillId="4" borderId="30" xfId="0" applyFont="1" applyFill="1" applyBorder="1" applyAlignment="1" applyProtection="1">
      <alignment horizontal="left" vertical="center"/>
      <protection locked="0"/>
    </xf>
    <xf numFmtId="0" fontId="6" fillId="2" borderId="46" xfId="0" applyFont="1" applyFill="1" applyBorder="1" applyAlignment="1">
      <alignment horizontal="center" vertical="center" wrapText="1"/>
    </xf>
    <xf numFmtId="0" fontId="1" fillId="2" borderId="46" xfId="0" applyFont="1" applyFill="1" applyBorder="1" applyAlignment="1">
      <alignment horizontal="left" vertical="center" indent="1"/>
    </xf>
    <xf numFmtId="9" fontId="35" fillId="3" borderId="46" xfId="1" applyFont="1" applyFill="1" applyBorder="1" applyAlignment="1" applyProtection="1">
      <alignment horizontal="center" vertical="center" wrapText="1"/>
    </xf>
    <xf numFmtId="0" fontId="3" fillId="2" borderId="46" xfId="0" applyFont="1" applyFill="1" applyBorder="1" applyAlignment="1">
      <alignment horizontal="left" vertical="center" indent="1"/>
    </xf>
    <xf numFmtId="9" fontId="35" fillId="3" borderId="46" xfId="1" applyFont="1" applyFill="1" applyBorder="1" applyAlignment="1" applyProtection="1">
      <alignment horizontal="center" vertical="center"/>
    </xf>
    <xf numFmtId="0" fontId="14" fillId="3" borderId="46" xfId="0" applyFont="1" applyFill="1" applyBorder="1" applyAlignment="1">
      <alignment horizontal="center" vertical="center"/>
    </xf>
    <xf numFmtId="1" fontId="23" fillId="3" borderId="46" xfId="1" applyNumberFormat="1" applyFont="1" applyFill="1" applyBorder="1" applyAlignment="1" applyProtection="1">
      <alignment horizontal="center" vertical="center" wrapText="1"/>
    </xf>
    <xf numFmtId="9" fontId="34" fillId="4" borderId="46" xfId="1" applyFont="1" applyFill="1" applyBorder="1" applyAlignment="1" applyProtection="1">
      <alignment horizontal="center" vertical="center"/>
    </xf>
    <xf numFmtId="0" fontId="34" fillId="4" borderId="46" xfId="1" applyNumberFormat="1" applyFont="1" applyFill="1" applyBorder="1" applyAlignment="1" applyProtection="1">
      <alignment vertical="center"/>
    </xf>
    <xf numFmtId="0" fontId="34" fillId="4" borderId="46" xfId="1" applyNumberFormat="1" applyFont="1" applyFill="1" applyBorder="1" applyAlignment="1" applyProtection="1">
      <alignment horizontal="center" vertical="center"/>
    </xf>
    <xf numFmtId="0" fontId="1" fillId="2" borderId="46" xfId="0" applyFont="1" applyFill="1" applyBorder="1" applyAlignment="1" applyProtection="1">
      <alignment horizontal="center" vertical="center"/>
      <protection hidden="1"/>
    </xf>
    <xf numFmtId="10" fontId="10" fillId="0" borderId="46" xfId="0" applyNumberFormat="1" applyFont="1" applyBorder="1" applyAlignment="1" applyProtection="1">
      <alignment horizontal="left" vertical="center"/>
      <protection hidden="1"/>
    </xf>
    <xf numFmtId="0" fontId="14" fillId="3" borderId="0" xfId="0" applyFont="1" applyFill="1" applyAlignment="1">
      <alignment horizontal="left" vertical="center"/>
    </xf>
    <xf numFmtId="49" fontId="15" fillId="4" borderId="15" xfId="0" applyNumberFormat="1" applyFont="1" applyFill="1" applyBorder="1" applyAlignment="1" applyProtection="1">
      <alignment horizontal="left" vertical="center" wrapText="1"/>
      <protection locked="0"/>
    </xf>
    <xf numFmtId="49" fontId="15" fillId="4" borderId="56" xfId="0" applyNumberFormat="1" applyFont="1" applyFill="1" applyBorder="1" applyAlignment="1" applyProtection="1">
      <alignment horizontal="left" vertical="center" wrapText="1"/>
      <protection locked="0"/>
    </xf>
    <xf numFmtId="0" fontId="15" fillId="4" borderId="16" xfId="0" applyFont="1" applyFill="1" applyBorder="1" applyAlignment="1" applyProtection="1">
      <alignment horizontal="left" vertical="center"/>
      <protection locked="0"/>
    </xf>
    <xf numFmtId="0" fontId="15" fillId="4" borderId="51" xfId="0" applyFont="1" applyFill="1" applyBorder="1" applyAlignment="1" applyProtection="1">
      <alignment horizontal="left" vertical="center"/>
      <protection locked="0"/>
    </xf>
    <xf numFmtId="0" fontId="15" fillId="4" borderId="57" xfId="0" applyFont="1" applyFill="1" applyBorder="1" applyAlignment="1" applyProtection="1">
      <alignment horizontal="left" vertical="center"/>
      <protection locked="0"/>
    </xf>
    <xf numFmtId="164" fontId="15" fillId="4" borderId="51" xfId="1" applyNumberFormat="1" applyFont="1" applyFill="1" applyBorder="1" applyAlignment="1" applyProtection="1">
      <alignment vertical="center" wrapText="1"/>
      <protection locked="0"/>
    </xf>
    <xf numFmtId="164" fontId="15" fillId="4" borderId="56" xfId="1" applyNumberFormat="1" applyFont="1" applyFill="1" applyBorder="1" applyAlignment="1" applyProtection="1">
      <alignment vertical="center" wrapText="1"/>
      <protection locked="0"/>
    </xf>
    <xf numFmtId="49" fontId="15" fillId="4" borderId="58" xfId="1" applyNumberFormat="1" applyFont="1" applyFill="1" applyBorder="1" applyAlignment="1" applyProtection="1">
      <alignment vertical="center" wrapText="1"/>
      <protection locked="0"/>
    </xf>
    <xf numFmtId="0" fontId="12" fillId="3" borderId="0" xfId="2" applyFill="1"/>
    <xf numFmtId="0" fontId="4" fillId="3" borderId="0" xfId="5" applyFill="1"/>
    <xf numFmtId="0" fontId="4" fillId="3" borderId="11" xfId="5" applyFill="1" applyBorder="1"/>
    <xf numFmtId="0" fontId="18" fillId="3" borderId="26" xfId="5" applyFont="1" applyFill="1" applyBorder="1"/>
    <xf numFmtId="0" fontId="4" fillId="3" borderId="26" xfId="5" applyFill="1" applyBorder="1"/>
    <xf numFmtId="0" fontId="18" fillId="3" borderId="25" xfId="5" applyFont="1" applyFill="1" applyBorder="1"/>
    <xf numFmtId="0" fontId="12" fillId="3" borderId="12" xfId="2" applyFill="1" applyBorder="1"/>
    <xf numFmtId="0" fontId="12" fillId="3" borderId="28" xfId="2" applyFill="1" applyBorder="1"/>
    <xf numFmtId="0" fontId="16" fillId="3" borderId="0" xfId="2" applyFont="1" applyFill="1" applyAlignment="1">
      <alignment horizontal="left" vertical="top"/>
    </xf>
    <xf numFmtId="0" fontId="15" fillId="3" borderId="0" xfId="4" applyFont="1" applyFill="1" applyAlignment="1">
      <alignment horizontal="left" vertical="top" wrapText="1"/>
    </xf>
    <xf numFmtId="0" fontId="15" fillId="3" borderId="0" xfId="4" applyFont="1" applyFill="1" applyAlignment="1">
      <alignment vertical="top" wrapText="1"/>
    </xf>
    <xf numFmtId="0" fontId="4" fillId="3" borderId="0" xfId="6" applyFont="1" applyFill="1" applyAlignment="1">
      <alignment vertical="center"/>
    </xf>
    <xf numFmtId="0" fontId="39" fillId="3" borderId="12" xfId="2" applyFont="1" applyFill="1" applyBorder="1"/>
    <xf numFmtId="0" fontId="40" fillId="3" borderId="0" xfId="2" applyFont="1" applyFill="1" applyAlignment="1">
      <alignment horizontal="left" vertical="top"/>
    </xf>
    <xf numFmtId="0" fontId="41" fillId="3" borderId="0" xfId="5" applyFont="1" applyFill="1"/>
    <xf numFmtId="0" fontId="39" fillId="3" borderId="28" xfId="2" applyFont="1" applyFill="1" applyBorder="1"/>
    <xf numFmtId="0" fontId="15" fillId="3" borderId="0" xfId="4" applyFont="1" applyFill="1" applyAlignment="1">
      <alignment horizontal="left" vertical="center" wrapText="1"/>
    </xf>
    <xf numFmtId="44" fontId="15" fillId="3" borderId="19" xfId="4" applyNumberFormat="1" applyFont="1" applyFill="1" applyBorder="1" applyAlignment="1" applyProtection="1">
      <alignment horizontal="left" vertical="center" wrapText="1"/>
      <protection locked="0"/>
    </xf>
    <xf numFmtId="0" fontId="12" fillId="3" borderId="13" xfId="2" applyFill="1" applyBorder="1"/>
    <xf numFmtId="0" fontId="14" fillId="3" borderId="31" xfId="2" applyFont="1" applyFill="1" applyBorder="1"/>
    <xf numFmtId="0" fontId="15" fillId="3" borderId="31" xfId="4" applyFont="1" applyFill="1" applyBorder="1" applyAlignment="1">
      <alignment vertical="top" wrapText="1"/>
    </xf>
    <xf numFmtId="0" fontId="12" fillId="3" borderId="14" xfId="2" applyFill="1" applyBorder="1"/>
    <xf numFmtId="0" fontId="33" fillId="3" borderId="0" xfId="2" applyFont="1" applyFill="1"/>
    <xf numFmtId="0" fontId="33" fillId="3" borderId="11" xfId="2" applyFont="1" applyFill="1" applyBorder="1"/>
    <xf numFmtId="0" fontId="10" fillId="3" borderId="26" xfId="4" applyFont="1" applyFill="1" applyBorder="1" applyAlignment="1">
      <alignment vertical="top"/>
    </xf>
    <xf numFmtId="0" fontId="8" fillId="3" borderId="26" xfId="0" applyFont="1" applyFill="1" applyBorder="1"/>
    <xf numFmtId="0" fontId="8" fillId="3" borderId="26" xfId="4" applyFill="1" applyBorder="1" applyAlignment="1">
      <alignment vertical="top" wrapText="1"/>
    </xf>
    <xf numFmtId="0" fontId="33" fillId="3" borderId="26" xfId="2" applyFont="1" applyFill="1" applyBorder="1"/>
    <xf numFmtId="0" fontId="33" fillId="3" borderId="25" xfId="2" applyFont="1" applyFill="1" applyBorder="1"/>
    <xf numFmtId="0" fontId="33" fillId="3" borderId="12" xfId="2" applyFont="1" applyFill="1" applyBorder="1"/>
    <xf numFmtId="0" fontId="10" fillId="3" borderId="0" xfId="4" applyFont="1" applyFill="1" applyAlignment="1">
      <alignment vertical="top"/>
    </xf>
    <xf numFmtId="0" fontId="8" fillId="3" borderId="0" xfId="0" applyFont="1" applyFill="1"/>
    <xf numFmtId="0" fontId="8" fillId="3" borderId="0" xfId="4" applyFill="1" applyAlignment="1">
      <alignment vertical="top" wrapText="1"/>
    </xf>
    <xf numFmtId="0" fontId="33" fillId="3" borderId="28" xfId="2" applyFont="1" applyFill="1" applyBorder="1"/>
    <xf numFmtId="0" fontId="28" fillId="3" borderId="6" xfId="0" applyFont="1" applyFill="1" applyBorder="1" applyAlignment="1">
      <alignment vertical="center" wrapText="1"/>
    </xf>
    <xf numFmtId="0" fontId="14" fillId="3" borderId="2" xfId="0" applyFont="1" applyFill="1" applyBorder="1" applyAlignment="1">
      <alignment horizontal="right" vertical="center" wrapText="1"/>
    </xf>
    <xf numFmtId="0" fontId="14" fillId="3" borderId="8" xfId="0" applyFont="1" applyFill="1" applyBorder="1" applyAlignment="1">
      <alignment horizontal="right" vertical="center" wrapText="1"/>
    </xf>
    <xf numFmtId="0" fontId="14" fillId="3" borderId="20" xfId="0" applyFont="1" applyFill="1" applyBorder="1" applyAlignment="1">
      <alignment horizontal="left" vertical="center" wrapText="1" indent="1"/>
    </xf>
    <xf numFmtId="0" fontId="14" fillId="3" borderId="21" xfId="0" applyFont="1" applyFill="1" applyBorder="1" applyAlignment="1">
      <alignment horizontal="left" vertical="center" wrapText="1" indent="1"/>
    </xf>
    <xf numFmtId="0" fontId="14" fillId="3" borderId="23" xfId="0" applyFont="1" applyFill="1" applyBorder="1" applyAlignment="1">
      <alignment horizontal="right" vertical="center" wrapText="1"/>
    </xf>
    <xf numFmtId="0" fontId="37" fillId="3" borderId="41" xfId="0" applyFont="1" applyFill="1" applyBorder="1" applyAlignment="1">
      <alignment horizontal="centerContinuous" vertical="center"/>
    </xf>
    <xf numFmtId="0" fontId="38" fillId="3" borderId="6" xfId="0" applyFont="1" applyFill="1" applyBorder="1" applyAlignment="1">
      <alignment horizontal="centerContinuous" vertical="top" wrapText="1"/>
    </xf>
    <xf numFmtId="0" fontId="37" fillId="3" borderId="6" xfId="0" applyFont="1" applyFill="1" applyBorder="1" applyAlignment="1">
      <alignment horizontal="centerContinuous" vertical="center" wrapText="1"/>
    </xf>
    <xf numFmtId="0" fontId="37" fillId="3" borderId="2" xfId="0" applyFont="1" applyFill="1" applyBorder="1" applyAlignment="1">
      <alignment horizontal="centerContinuous" vertical="center" wrapText="1"/>
    </xf>
    <xf numFmtId="0" fontId="4" fillId="3" borderId="42" xfId="0" applyFont="1" applyFill="1" applyBorder="1" applyAlignment="1">
      <alignment vertical="center" textRotation="90" wrapText="1"/>
    </xf>
    <xf numFmtId="0" fontId="28" fillId="3" borderId="6" xfId="0" applyFont="1" applyFill="1" applyBorder="1" applyAlignment="1">
      <alignment vertical="top" wrapText="1"/>
    </xf>
    <xf numFmtId="0" fontId="14" fillId="3" borderId="52" xfId="0" applyFont="1" applyFill="1" applyBorder="1" applyAlignment="1">
      <alignment horizontal="left" vertical="center" wrapText="1" indent="1"/>
    </xf>
    <xf numFmtId="0" fontId="14" fillId="3" borderId="17" xfId="0" applyFont="1" applyFill="1" applyBorder="1" applyAlignment="1">
      <alignment horizontal="right" vertical="center" wrapText="1"/>
    </xf>
    <xf numFmtId="0" fontId="15" fillId="3" borderId="20" xfId="0" applyFont="1" applyFill="1" applyBorder="1" applyAlignment="1">
      <alignment horizontal="left" vertical="center" wrapText="1" indent="1"/>
    </xf>
    <xf numFmtId="0" fontId="37" fillId="3" borderId="42" xfId="0" applyFont="1" applyFill="1" applyBorder="1" applyAlignment="1">
      <alignment horizontal="centerContinuous" vertical="center"/>
    </xf>
    <xf numFmtId="0" fontId="37" fillId="3" borderId="4" xfId="0" applyFont="1" applyFill="1" applyBorder="1" applyAlignment="1">
      <alignment horizontal="centerContinuous" vertical="center" wrapText="1"/>
    </xf>
    <xf numFmtId="0" fontId="37" fillId="3" borderId="8" xfId="0" applyFont="1" applyFill="1" applyBorder="1" applyAlignment="1">
      <alignment horizontal="centerContinuous" vertical="center" wrapText="1"/>
    </xf>
    <xf numFmtId="0" fontId="14" fillId="3" borderId="53" xfId="0" applyFont="1" applyFill="1" applyBorder="1" applyAlignment="1">
      <alignment horizontal="left" vertical="center" wrapText="1" indent="1"/>
    </xf>
    <xf numFmtId="0" fontId="38" fillId="3" borderId="37" xfId="0" applyFont="1" applyFill="1" applyBorder="1" applyAlignment="1">
      <alignment horizontal="centerContinuous" vertical="top" wrapText="1"/>
    </xf>
    <xf numFmtId="0" fontId="37" fillId="3" borderId="21" xfId="0" applyFont="1" applyFill="1" applyBorder="1" applyAlignment="1">
      <alignment horizontal="centerContinuous" vertical="center" wrapText="1"/>
    </xf>
    <xf numFmtId="0" fontId="4" fillId="3" borderId="43" xfId="0" applyFont="1" applyFill="1" applyBorder="1" applyAlignment="1">
      <alignment vertical="center" textRotation="90" wrapText="1"/>
    </xf>
    <xf numFmtId="0" fontId="28" fillId="3" borderId="39" xfId="0" applyFont="1" applyFill="1" applyBorder="1" applyAlignment="1">
      <alignment vertical="top" wrapText="1"/>
    </xf>
    <xf numFmtId="0" fontId="14" fillId="3" borderId="3" xfId="0" applyFont="1" applyFill="1" applyBorder="1" applyAlignment="1">
      <alignment horizontal="right" vertical="center" wrapText="1"/>
    </xf>
    <xf numFmtId="0" fontId="14" fillId="3" borderId="37" xfId="0" applyFont="1" applyFill="1" applyBorder="1" applyAlignment="1">
      <alignment horizontal="left" vertical="center" wrapText="1" indent="1"/>
    </xf>
    <xf numFmtId="0" fontId="14" fillId="3" borderId="34" xfId="0" applyFont="1" applyFill="1" applyBorder="1" applyAlignment="1">
      <alignment vertical="center" wrapText="1"/>
    </xf>
    <xf numFmtId="0" fontId="14" fillId="3" borderId="44" xfId="0" applyFont="1" applyFill="1" applyBorder="1" applyAlignment="1">
      <alignment horizontal="left" vertical="center" wrapText="1" indent="1"/>
    </xf>
    <xf numFmtId="0" fontId="14" fillId="3" borderId="35" xfId="0" applyFont="1" applyFill="1" applyBorder="1" applyAlignment="1">
      <alignment horizontal="left" vertical="center" wrapText="1" indent="1"/>
    </xf>
    <xf numFmtId="0" fontId="33" fillId="3" borderId="13" xfId="2" applyFont="1" applyFill="1" applyBorder="1"/>
    <xf numFmtId="0" fontId="4" fillId="3" borderId="31" xfId="5" applyFill="1" applyBorder="1"/>
    <xf numFmtId="0" fontId="4" fillId="3" borderId="31" xfId="5" applyFill="1" applyBorder="1" applyAlignment="1">
      <alignment horizontal="center"/>
    </xf>
    <xf numFmtId="0" fontId="33" fillId="3" borderId="14" xfId="2" applyFont="1" applyFill="1" applyBorder="1"/>
    <xf numFmtId="0" fontId="12" fillId="7" borderId="0" xfId="2" applyFill="1"/>
    <xf numFmtId="0" fontId="4" fillId="7" borderId="0" xfId="5" applyFill="1"/>
    <xf numFmtId="0" fontId="4" fillId="7" borderId="0" xfId="5" applyFill="1" applyAlignment="1">
      <alignment horizontal="left"/>
    </xf>
    <xf numFmtId="0" fontId="17" fillId="7" borderId="0" xfId="5" applyFont="1" applyFill="1"/>
    <xf numFmtId="0" fontId="4" fillId="7" borderId="0" xfId="6" applyFont="1" applyFill="1" applyAlignment="1">
      <alignment vertical="center"/>
    </xf>
    <xf numFmtId="0" fontId="39" fillId="7" borderId="0" xfId="2" applyFont="1" applyFill="1"/>
    <xf numFmtId="0" fontId="41" fillId="7" borderId="0" xfId="5" applyFont="1" applyFill="1"/>
    <xf numFmtId="0" fontId="33" fillId="7" borderId="0" xfId="2" applyFont="1" applyFill="1"/>
    <xf numFmtId="0" fontId="33" fillId="7" borderId="10" xfId="2" applyFont="1" applyFill="1" applyBorder="1"/>
    <xf numFmtId="0" fontId="23" fillId="7" borderId="10" xfId="2" applyFont="1" applyFill="1" applyBorder="1" applyAlignment="1">
      <alignment horizontal="left" vertical="top"/>
    </xf>
    <xf numFmtId="0" fontId="8" fillId="7" borderId="10" xfId="0" applyFont="1" applyFill="1" applyBorder="1"/>
    <xf numFmtId="0" fontId="15" fillId="7" borderId="10" xfId="4" applyFont="1" applyFill="1" applyBorder="1" applyAlignment="1">
      <alignment vertical="top" wrapText="1"/>
    </xf>
    <xf numFmtId="0" fontId="8" fillId="7" borderId="0" xfId="0" applyFont="1" applyFill="1" applyAlignment="1">
      <alignment horizontal="left"/>
    </xf>
    <xf numFmtId="0" fontId="0" fillId="7" borderId="0" xfId="0" applyFill="1"/>
    <xf numFmtId="0" fontId="0" fillId="7" borderId="0" xfId="0" applyFill="1" applyAlignment="1">
      <alignment horizontal="center"/>
    </xf>
    <xf numFmtId="0" fontId="20" fillId="7" borderId="0" xfId="5" applyFont="1" applyFill="1" applyAlignment="1">
      <alignment vertical="top"/>
    </xf>
    <xf numFmtId="0" fontId="4" fillId="7" borderId="0" xfId="5" applyFill="1" applyAlignment="1">
      <alignment horizontal="center"/>
    </xf>
    <xf numFmtId="0" fontId="21" fillId="7" borderId="0" xfId="5" applyFont="1" applyFill="1" applyAlignment="1">
      <alignment vertical="top"/>
    </xf>
    <xf numFmtId="9" fontId="4" fillId="7" borderId="0" xfId="5" applyNumberFormat="1" applyFill="1"/>
    <xf numFmtId="0" fontId="1" fillId="7" borderId="0" xfId="5" applyFont="1" applyFill="1" applyAlignment="1">
      <alignment horizontal="centerContinuous"/>
    </xf>
    <xf numFmtId="0" fontId="4" fillId="7" borderId="0" xfId="5" applyFill="1" applyAlignment="1">
      <alignment horizontal="centerContinuous"/>
    </xf>
    <xf numFmtId="0" fontId="36" fillId="7" borderId="0" xfId="7" applyFont="1" applyFill="1" applyAlignment="1">
      <alignment horizontal="right" vertical="center"/>
    </xf>
    <xf numFmtId="0" fontId="36" fillId="7" borderId="0" xfId="4" applyFont="1" applyFill="1" applyAlignment="1">
      <alignment horizontal="right" vertical="center"/>
    </xf>
    <xf numFmtId="0" fontId="16" fillId="7" borderId="4" xfId="0" applyFont="1" applyFill="1" applyBorder="1" applyAlignment="1">
      <alignment horizontal="center" vertical="center" wrapText="1"/>
    </xf>
    <xf numFmtId="0" fontId="14" fillId="7" borderId="4" xfId="0" applyFont="1" applyFill="1" applyBorder="1" applyAlignment="1">
      <alignment horizontal="left" vertical="center" wrapText="1"/>
    </xf>
    <xf numFmtId="0" fontId="46" fillId="7" borderId="0" xfId="5" applyFont="1" applyFill="1" applyAlignment="1">
      <alignment horizontal="left" wrapText="1"/>
    </xf>
    <xf numFmtId="9" fontId="8" fillId="2" borderId="46" xfId="1" applyFont="1" applyFill="1" applyBorder="1" applyAlignment="1" applyProtection="1">
      <alignment horizontal="left" vertical="center" indent="1"/>
    </xf>
    <xf numFmtId="9" fontId="8" fillId="2" borderId="18" xfId="1" applyFont="1" applyFill="1" applyBorder="1" applyAlignment="1" applyProtection="1">
      <alignment horizontal="center" vertical="center"/>
    </xf>
    <xf numFmtId="0" fontId="4" fillId="7" borderId="0" xfId="5" applyFill="1" applyAlignment="1">
      <alignment horizontal="left" wrapText="1"/>
    </xf>
    <xf numFmtId="0" fontId="12" fillId="7" borderId="0" xfId="2" applyFill="1" applyAlignment="1">
      <alignment horizontal="left" wrapText="1"/>
    </xf>
    <xf numFmtId="0" fontId="4" fillId="7" borderId="0" xfId="6" applyFont="1" applyFill="1" applyAlignment="1">
      <alignment vertical="center" wrapText="1"/>
    </xf>
    <xf numFmtId="0" fontId="41" fillId="7" borderId="0" xfId="5" applyFont="1" applyFill="1" applyAlignment="1">
      <alignment horizontal="left" wrapText="1"/>
    </xf>
    <xf numFmtId="0" fontId="8" fillId="7" borderId="0" xfId="0" applyFont="1" applyFill="1" applyAlignment="1">
      <alignment horizontal="left" wrapText="1"/>
    </xf>
    <xf numFmtId="0" fontId="4" fillId="7" borderId="0" xfId="5" applyFill="1" applyAlignment="1">
      <alignment wrapText="1"/>
    </xf>
    <xf numFmtId="0" fontId="4" fillId="7" borderId="0" xfId="5" applyFill="1" applyAlignment="1">
      <alignment horizontal="center" wrapText="1"/>
    </xf>
    <xf numFmtId="4" fontId="4" fillId="7" borderId="0" xfId="5" applyNumberFormat="1" applyFill="1" applyAlignment="1">
      <alignment horizontal="center" wrapText="1"/>
    </xf>
    <xf numFmtId="0" fontId="14" fillId="7" borderId="4" xfId="5" applyFont="1" applyFill="1" applyBorder="1" applyAlignment="1">
      <alignment horizontal="center" vertical="center" wrapText="1"/>
    </xf>
    <xf numFmtId="0" fontId="4" fillId="7" borderId="0" xfId="5" applyFill="1" applyAlignment="1">
      <alignment horizontal="left" vertical="center" wrapText="1"/>
    </xf>
    <xf numFmtId="0" fontId="14" fillId="7" borderId="4" xfId="5" applyFont="1" applyFill="1" applyBorder="1" applyAlignment="1">
      <alignment horizontal="left" vertical="center" wrapText="1"/>
    </xf>
    <xf numFmtId="0" fontId="45" fillId="7" borderId="0" xfId="0" applyFont="1" applyFill="1" applyAlignment="1">
      <alignment wrapText="1"/>
    </xf>
    <xf numFmtId="0" fontId="16" fillId="7" borderId="20" xfId="0" applyFont="1" applyFill="1" applyBorder="1" applyAlignment="1">
      <alignment horizontal="center" vertical="center" wrapText="1"/>
    </xf>
    <xf numFmtId="0" fontId="46" fillId="7" borderId="20" xfId="0" applyFont="1" applyFill="1" applyBorder="1" applyAlignment="1">
      <alignment vertical="center" wrapText="1"/>
    </xf>
    <xf numFmtId="0" fontId="14" fillId="7" borderId="20" xfId="0" applyFont="1" applyFill="1" applyBorder="1" applyAlignment="1">
      <alignment vertical="center" wrapText="1"/>
    </xf>
    <xf numFmtId="0" fontId="46" fillId="7" borderId="4" xfId="0" applyFont="1" applyFill="1" applyBorder="1" applyAlignment="1">
      <alignment horizontal="left" vertical="center" wrapText="1"/>
    </xf>
    <xf numFmtId="0" fontId="1" fillId="7" borderId="0" xfId="0" applyFont="1" applyFill="1" applyAlignment="1">
      <alignment wrapText="1"/>
    </xf>
    <xf numFmtId="0" fontId="14" fillId="7" borderId="0" xfId="0" applyFont="1" applyFill="1" applyAlignment="1">
      <alignment horizontal="left" vertical="center" wrapText="1"/>
    </xf>
    <xf numFmtId="0" fontId="1" fillId="7" borderId="0" xfId="5" applyFont="1" applyFill="1" applyAlignment="1">
      <alignment horizontal="left" wrapText="1"/>
    </xf>
    <xf numFmtId="0" fontId="44" fillId="7" borderId="0" xfId="0" applyFont="1" applyFill="1" applyAlignment="1" applyProtection="1">
      <alignment wrapText="1"/>
      <protection locked="0"/>
    </xf>
    <xf numFmtId="0" fontId="44" fillId="7" borderId="0" xfId="0" applyFont="1" applyFill="1" applyAlignment="1">
      <alignment wrapText="1"/>
    </xf>
    <xf numFmtId="0" fontId="1" fillId="7" borderId="0" xfId="5" applyFont="1" applyFill="1" applyAlignment="1">
      <alignment horizontal="center" wrapText="1"/>
    </xf>
    <xf numFmtId="0" fontId="12" fillId="7" borderId="0" xfId="2" applyFill="1" applyAlignment="1">
      <alignment wrapText="1"/>
    </xf>
    <xf numFmtId="0" fontId="41" fillId="7" borderId="0" xfId="5" applyFont="1" applyFill="1" applyAlignment="1">
      <alignment wrapText="1"/>
    </xf>
    <xf numFmtId="0" fontId="16" fillId="7" borderId="4" xfId="0" applyFont="1" applyFill="1" applyBorder="1" applyAlignment="1">
      <alignment horizontal="left" vertical="top" wrapText="1"/>
    </xf>
    <xf numFmtId="0" fontId="14" fillId="7" borderId="4" xfId="0" applyFont="1" applyFill="1" applyBorder="1" applyAlignment="1">
      <alignment horizontal="center" vertical="center" wrapText="1"/>
    </xf>
    <xf numFmtId="0" fontId="14" fillId="7" borderId="4" xfId="0" applyFont="1" applyFill="1" applyBorder="1" applyAlignment="1">
      <alignment horizontal="left" vertical="top" wrapText="1"/>
    </xf>
    <xf numFmtId="0" fontId="46" fillId="7" borderId="0" xfId="0" applyFont="1" applyFill="1" applyAlignment="1">
      <alignment wrapText="1"/>
    </xf>
    <xf numFmtId="0" fontId="1" fillId="7" borderId="0" xfId="5" applyFont="1" applyFill="1" applyAlignment="1">
      <alignment horizontal="left" vertical="top" wrapText="1"/>
    </xf>
    <xf numFmtId="0" fontId="4" fillId="7" borderId="0" xfId="0" applyFont="1" applyFill="1" applyAlignment="1">
      <alignment vertical="center" wrapText="1"/>
    </xf>
    <xf numFmtId="9" fontId="24" fillId="2" borderId="18" xfId="1" applyFont="1" applyFill="1" applyBorder="1" applyAlignment="1" applyProtection="1">
      <alignment vertical="center" textRotation="90" wrapText="1"/>
      <protection hidden="1"/>
    </xf>
    <xf numFmtId="9" fontId="24" fillId="2" borderId="24" xfId="1" applyFont="1" applyFill="1" applyBorder="1" applyAlignment="1" applyProtection="1">
      <alignment vertical="center" textRotation="90" wrapText="1"/>
      <protection hidden="1"/>
    </xf>
    <xf numFmtId="9" fontId="24" fillId="2" borderId="51" xfId="1" applyFont="1" applyFill="1" applyBorder="1" applyAlignment="1" applyProtection="1">
      <alignment vertical="center" textRotation="90" wrapText="1"/>
      <protection hidden="1"/>
    </xf>
    <xf numFmtId="49" fontId="11" fillId="2" borderId="18" xfId="0" applyNumberFormat="1" applyFont="1" applyFill="1" applyBorder="1" applyAlignment="1" applyProtection="1">
      <alignment vertical="center"/>
      <protection hidden="1"/>
    </xf>
    <xf numFmtId="49" fontId="11" fillId="2" borderId="24" xfId="0" applyNumberFormat="1" applyFont="1" applyFill="1" applyBorder="1" applyAlignment="1" applyProtection="1">
      <alignment vertical="center"/>
      <protection hidden="1"/>
    </xf>
    <xf numFmtId="49" fontId="11" fillId="2" borderId="51" xfId="0" applyNumberFormat="1" applyFont="1" applyFill="1" applyBorder="1" applyAlignment="1" applyProtection="1">
      <alignment vertical="center"/>
      <protection hidden="1"/>
    </xf>
    <xf numFmtId="9" fontId="8" fillId="2" borderId="18" xfId="1" applyFont="1" applyFill="1" applyBorder="1" applyAlignment="1" applyProtection="1">
      <alignment vertical="center" wrapText="1"/>
      <protection hidden="1"/>
    </xf>
    <xf numFmtId="9" fontId="8" fillId="2" borderId="24" xfId="1" applyFont="1" applyFill="1" applyBorder="1" applyAlignment="1" applyProtection="1">
      <alignment vertical="center" wrapText="1"/>
      <protection hidden="1"/>
    </xf>
    <xf numFmtId="9" fontId="8" fillId="2" borderId="51" xfId="1" applyFont="1" applyFill="1" applyBorder="1" applyAlignment="1" applyProtection="1">
      <alignment vertical="center" wrapText="1"/>
      <protection hidden="1"/>
    </xf>
    <xf numFmtId="0" fontId="1" fillId="3" borderId="11" xfId="0" applyFont="1" applyFill="1" applyBorder="1" applyAlignment="1">
      <alignment horizontal="center" vertical="center" textRotation="90" wrapText="1"/>
    </xf>
    <xf numFmtId="0" fontId="7" fillId="3" borderId="41" xfId="0" applyFont="1" applyFill="1" applyBorder="1" applyAlignment="1">
      <alignment horizontal="center" vertical="center" textRotation="90" wrapText="1"/>
    </xf>
    <xf numFmtId="0" fontId="7" fillId="3" borderId="12" xfId="0" applyFont="1" applyFill="1" applyBorder="1" applyAlignment="1">
      <alignment horizontal="center" vertical="center" textRotation="90" wrapText="1"/>
    </xf>
    <xf numFmtId="0" fontId="7" fillId="3" borderId="42" xfId="0" applyFont="1" applyFill="1" applyBorder="1" applyAlignment="1">
      <alignment horizontal="center" vertical="center" textRotation="90" wrapText="1"/>
    </xf>
    <xf numFmtId="0" fontId="7" fillId="3" borderId="13" xfId="0" applyFont="1" applyFill="1" applyBorder="1" applyAlignment="1">
      <alignment horizontal="center" vertical="center" textRotation="90" wrapText="1"/>
    </xf>
    <xf numFmtId="0" fontId="7" fillId="3" borderId="43" xfId="0" applyFont="1" applyFill="1" applyBorder="1" applyAlignment="1">
      <alignment horizontal="center" vertical="center" textRotation="90" wrapText="1"/>
    </xf>
    <xf numFmtId="0" fontId="4" fillId="3" borderId="12" xfId="0" applyFont="1" applyFill="1" applyBorder="1" applyAlignment="1">
      <alignment horizontal="center" vertical="center" textRotation="90" wrapText="1"/>
    </xf>
    <xf numFmtId="0" fontId="4" fillId="3" borderId="13" xfId="0" applyFont="1" applyFill="1" applyBorder="1" applyAlignment="1">
      <alignment horizontal="center" vertical="center" textRotation="90" wrapText="1"/>
    </xf>
    <xf numFmtId="0" fontId="14" fillId="3" borderId="20" xfId="0" applyFont="1" applyFill="1" applyBorder="1" applyAlignment="1">
      <alignment horizontal="left" vertical="center" wrapText="1" indent="1"/>
    </xf>
    <xf numFmtId="0" fontId="14" fillId="3" borderId="21" xfId="0" applyFont="1" applyFill="1" applyBorder="1" applyAlignment="1">
      <alignment horizontal="left" vertical="center" wrapText="1" indent="1"/>
    </xf>
    <xf numFmtId="0" fontId="14" fillId="3" borderId="4" xfId="0" applyFont="1" applyFill="1" applyBorder="1" applyAlignment="1">
      <alignment horizontal="left" vertical="center" wrapText="1" indent="1"/>
    </xf>
    <xf numFmtId="0" fontId="4" fillId="2" borderId="39" xfId="0" applyFont="1" applyFill="1" applyBorder="1" applyAlignment="1">
      <alignment horizontal="center" vertical="center" wrapText="1"/>
    </xf>
    <xf numFmtId="0" fontId="14" fillId="3" borderId="6" xfId="0" applyFont="1" applyFill="1" applyBorder="1" applyAlignment="1">
      <alignment horizontal="left" vertical="center" wrapText="1" indent="1"/>
    </xf>
    <xf numFmtId="0" fontId="14" fillId="3" borderId="30" xfId="0" applyFont="1" applyFill="1" applyBorder="1" applyAlignment="1">
      <alignment horizontal="left" vertical="center" wrapText="1" indent="1"/>
    </xf>
    <xf numFmtId="0" fontId="14" fillId="3" borderId="9" xfId="0" applyFont="1" applyFill="1" applyBorder="1" applyAlignment="1">
      <alignment horizontal="left" vertical="center" wrapText="1" indent="1"/>
    </xf>
    <xf numFmtId="0" fontId="19" fillId="3" borderId="0" xfId="5" applyFont="1" applyFill="1" applyAlignment="1">
      <alignment horizontal="left" vertical="top" wrapText="1"/>
    </xf>
    <xf numFmtId="0" fontId="15" fillId="3" borderId="0" xfId="4" applyFont="1" applyFill="1" applyAlignment="1">
      <alignment horizontal="left" vertical="top" wrapText="1"/>
    </xf>
    <xf numFmtId="0" fontId="15" fillId="3" borderId="0" xfId="4" applyFont="1" applyFill="1" applyAlignment="1">
      <alignment horizontal="left" vertical="center" wrapText="1"/>
    </xf>
    <xf numFmtId="0" fontId="2" fillId="3" borderId="11" xfId="0" applyFont="1" applyFill="1" applyBorder="1" applyAlignment="1">
      <alignment horizontal="center" vertical="center" textRotation="90" wrapText="1"/>
    </xf>
    <xf numFmtId="0" fontId="8" fillId="2" borderId="38" xfId="4" applyFill="1" applyBorder="1" applyAlignment="1">
      <alignment horizontal="center" vertical="center" wrapText="1"/>
    </xf>
    <xf numFmtId="0" fontId="8" fillId="2" borderId="39" xfId="4" applyFill="1" applyBorder="1" applyAlignment="1">
      <alignment horizontal="center" vertical="center" wrapText="1"/>
    </xf>
    <xf numFmtId="0" fontId="2" fillId="3" borderId="41" xfId="0" applyFont="1" applyFill="1" applyBorder="1" applyAlignment="1">
      <alignment horizontal="center" vertical="center" textRotation="90" wrapText="1"/>
    </xf>
    <xf numFmtId="0" fontId="2" fillId="3" borderId="12" xfId="0" applyFont="1" applyFill="1" applyBorder="1" applyAlignment="1">
      <alignment horizontal="center" vertical="center" textRotation="90" wrapText="1"/>
    </xf>
    <xf numFmtId="0" fontId="2" fillId="3" borderId="42" xfId="0" applyFont="1" applyFill="1" applyBorder="1" applyAlignment="1">
      <alignment horizontal="center" vertical="center" textRotation="90" wrapText="1"/>
    </xf>
    <xf numFmtId="0" fontId="2" fillId="3" borderId="13" xfId="0" applyFont="1" applyFill="1" applyBorder="1" applyAlignment="1">
      <alignment horizontal="center" vertical="center" textRotation="90" wrapText="1"/>
    </xf>
    <xf numFmtId="0" fontId="2" fillId="3" borderId="43" xfId="0" applyFont="1" applyFill="1" applyBorder="1" applyAlignment="1">
      <alignment horizontal="center" vertical="center" textRotation="90" wrapText="1"/>
    </xf>
    <xf numFmtId="0" fontId="14" fillId="3" borderId="44" xfId="0" applyFont="1" applyFill="1" applyBorder="1" applyAlignment="1">
      <alignment horizontal="left" vertical="center" wrapText="1" indent="1"/>
    </xf>
    <xf numFmtId="0" fontId="14" fillId="3" borderId="35" xfId="0" applyFont="1" applyFill="1" applyBorder="1" applyAlignment="1">
      <alignment horizontal="left" vertical="center" wrapText="1" indent="1"/>
    </xf>
    <xf numFmtId="0" fontId="8" fillId="2" borderId="47" xfId="0" applyFont="1" applyFill="1" applyBorder="1" applyAlignment="1" applyProtection="1">
      <alignment horizontal="left" vertical="center"/>
      <protection hidden="1"/>
    </xf>
    <xf numFmtId="0" fontId="8" fillId="2" borderId="48" xfId="0" applyFont="1" applyFill="1" applyBorder="1" applyAlignment="1" applyProtection="1">
      <alignment horizontal="left" vertical="center"/>
      <protection hidden="1"/>
    </xf>
    <xf numFmtId="0" fontId="8" fillId="2" borderId="49" xfId="0" applyFont="1" applyFill="1" applyBorder="1" applyAlignment="1" applyProtection="1">
      <alignment horizontal="left" vertical="center"/>
      <protection hidden="1"/>
    </xf>
    <xf numFmtId="0" fontId="7" fillId="0" borderId="4" xfId="0" applyFont="1" applyBorder="1" applyAlignment="1" applyProtection="1">
      <alignment horizontal="center" vertical="center" wrapText="1"/>
      <protection hidden="1"/>
    </xf>
    <xf numFmtId="0" fontId="7" fillId="0" borderId="18" xfId="0" applyFont="1" applyBorder="1" applyAlignment="1" applyProtection="1">
      <alignment horizontal="center" vertical="center" wrapText="1"/>
      <protection hidden="1"/>
    </xf>
    <xf numFmtId="0" fontId="7" fillId="0" borderId="24" xfId="0" applyFont="1" applyBorder="1" applyAlignment="1" applyProtection="1">
      <alignment horizontal="center" vertical="center" wrapText="1"/>
      <protection hidden="1"/>
    </xf>
    <xf numFmtId="0" fontId="7" fillId="0" borderId="4" xfId="0" applyFont="1" applyBorder="1" applyAlignment="1">
      <alignment horizontal="center" vertical="center" wrapText="1"/>
    </xf>
    <xf numFmtId="9" fontId="8" fillId="2" borderId="46" xfId="1" applyFont="1" applyFill="1" applyBorder="1" applyAlignment="1" applyProtection="1">
      <alignment horizontal="center" vertical="center" wrapText="1"/>
    </xf>
    <xf numFmtId="43" fontId="8" fillId="6" borderId="46" xfId="8" applyFont="1" applyFill="1" applyBorder="1" applyAlignment="1" applyProtection="1">
      <alignment horizontal="center" vertical="center" wrapText="1"/>
    </xf>
    <xf numFmtId="9" fontId="8" fillId="6" borderId="46" xfId="1" applyFont="1" applyFill="1" applyBorder="1" applyAlignment="1" applyProtection="1">
      <alignment horizontal="center" vertical="center" wrapText="1"/>
    </xf>
    <xf numFmtId="0" fontId="8" fillId="2" borderId="46" xfId="0" applyFont="1" applyFill="1" applyBorder="1" applyAlignment="1">
      <alignment horizontal="center" vertical="center" wrapText="1"/>
    </xf>
    <xf numFmtId="0" fontId="13" fillId="2" borderId="46" xfId="0" applyFont="1" applyFill="1" applyBorder="1" applyAlignment="1">
      <alignment horizontal="left" vertical="center" indent="1"/>
    </xf>
    <xf numFmtId="0" fontId="7" fillId="0" borderId="33" xfId="0" applyFont="1" applyBorder="1" applyAlignment="1" applyProtection="1">
      <alignment horizontal="center" vertical="center"/>
      <protection hidden="1"/>
    </xf>
    <xf numFmtId="0" fontId="7" fillId="0" borderId="36" xfId="0" applyFont="1" applyBorder="1" applyAlignment="1" applyProtection="1">
      <alignment horizontal="center" vertical="center"/>
      <protection hidden="1"/>
    </xf>
    <xf numFmtId="9" fontId="8" fillId="2" borderId="46" xfId="1" applyFont="1" applyFill="1" applyBorder="1" applyAlignment="1" applyProtection="1">
      <alignment horizontal="center" vertical="center"/>
    </xf>
    <xf numFmtId="0" fontId="8" fillId="2" borderId="18"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51" xfId="0" applyFont="1" applyFill="1" applyBorder="1" applyAlignment="1">
      <alignment horizontal="center" vertical="center" wrapText="1"/>
    </xf>
    <xf numFmtId="9" fontId="8" fillId="2" borderId="18" xfId="1" applyFont="1" applyFill="1" applyBorder="1" applyAlignment="1" applyProtection="1">
      <alignment horizontal="center" vertical="center" wrapText="1"/>
    </xf>
    <xf numFmtId="9" fontId="8" fillId="2" borderId="51" xfId="1" applyFont="1" applyFill="1" applyBorder="1" applyAlignment="1" applyProtection="1">
      <alignment horizontal="center" vertical="center" wrapText="1"/>
    </xf>
    <xf numFmtId="0" fontId="8" fillId="2" borderId="46" xfId="0" applyFont="1" applyFill="1" applyBorder="1" applyAlignment="1" applyProtection="1">
      <alignment horizontal="left" vertical="center" wrapText="1"/>
      <protection hidden="1"/>
    </xf>
    <xf numFmtId="0" fontId="8" fillId="2" borderId="46" xfId="0" applyFont="1" applyFill="1" applyBorder="1" applyAlignment="1" applyProtection="1">
      <alignment vertical="center"/>
      <protection hidden="1"/>
    </xf>
    <xf numFmtId="0" fontId="8" fillId="2" borderId="46" xfId="0" applyFont="1" applyFill="1" applyBorder="1" applyAlignment="1" applyProtection="1">
      <alignment horizontal="left" vertical="center"/>
      <protection hidden="1"/>
    </xf>
    <xf numFmtId="9" fontId="8" fillId="2" borderId="18" xfId="1" applyFont="1" applyFill="1" applyBorder="1" applyAlignment="1" applyProtection="1">
      <alignment horizontal="center" vertical="center" wrapText="1"/>
      <protection hidden="1"/>
    </xf>
    <xf numFmtId="9" fontId="8" fillId="2" borderId="51" xfId="1" applyFont="1" applyFill="1" applyBorder="1" applyAlignment="1" applyProtection="1">
      <alignment horizontal="center" vertical="center" wrapText="1"/>
      <protection hidden="1"/>
    </xf>
    <xf numFmtId="0" fontId="1" fillId="2" borderId="46" xfId="0" applyFont="1" applyFill="1" applyBorder="1" applyAlignment="1" applyProtection="1">
      <alignment horizontal="center" vertical="center"/>
      <protection hidden="1"/>
    </xf>
    <xf numFmtId="0" fontId="15" fillId="3" borderId="46" xfId="0" applyFont="1" applyFill="1" applyBorder="1" applyAlignment="1">
      <alignment horizontal="center" vertical="center" wrapText="1"/>
    </xf>
    <xf numFmtId="0" fontId="8" fillId="2" borderId="47" xfId="0" applyFont="1" applyFill="1" applyBorder="1" applyAlignment="1" applyProtection="1">
      <alignment vertical="center"/>
      <protection hidden="1"/>
    </xf>
    <xf numFmtId="0" fontId="8" fillId="2" borderId="48" xfId="0" applyFont="1" applyFill="1" applyBorder="1" applyAlignment="1" applyProtection="1">
      <alignment vertical="center"/>
      <protection hidden="1"/>
    </xf>
    <xf numFmtId="0" fontId="8" fillId="2" borderId="49" xfId="0" applyFont="1" applyFill="1" applyBorder="1" applyAlignment="1" applyProtection="1">
      <alignment vertical="center"/>
      <protection hidden="1"/>
    </xf>
    <xf numFmtId="0" fontId="8" fillId="2" borderId="47" xfId="0" applyFont="1" applyFill="1" applyBorder="1" applyAlignment="1" applyProtection="1">
      <alignment horizontal="left" vertical="center" wrapText="1"/>
      <protection hidden="1"/>
    </xf>
    <xf numFmtId="0" fontId="8" fillId="2" borderId="48" xfId="0" applyFont="1" applyFill="1" applyBorder="1" applyAlignment="1" applyProtection="1">
      <alignment horizontal="left" vertical="center" wrapText="1"/>
      <protection hidden="1"/>
    </xf>
    <xf numFmtId="0" fontId="8" fillId="2" borderId="49" xfId="0" applyFont="1" applyFill="1" applyBorder="1" applyAlignment="1" applyProtection="1">
      <alignment horizontal="left" vertical="center" wrapText="1"/>
      <protection hidden="1"/>
    </xf>
    <xf numFmtId="0" fontId="0" fillId="0" borderId="49" xfId="0" applyBorder="1" applyAlignment="1">
      <alignment horizontal="left" vertical="center"/>
    </xf>
  </cellXfs>
  <cellStyles count="9">
    <cellStyle name="Comma" xfId="8" builtinId="3"/>
    <cellStyle name="Normal" xfId="0" builtinId="0"/>
    <cellStyle name="Normal 2" xfId="2" xr:uid="{00000000-0005-0000-0000-000002000000}"/>
    <cellStyle name="Normal 2 2" xfId="4" xr:uid="{00000000-0005-0000-0000-000003000000}"/>
    <cellStyle name="Normal 2 2 2" xfId="7" xr:uid="{00000000-0005-0000-0000-000004000000}"/>
    <cellStyle name="Normal 2 3" xfId="6" xr:uid="{00000000-0005-0000-0000-000005000000}"/>
    <cellStyle name="Normal 3" xfId="3" xr:uid="{00000000-0005-0000-0000-000006000000}"/>
    <cellStyle name="Normal 3 2" xfId="5" xr:uid="{00000000-0005-0000-0000-000007000000}"/>
    <cellStyle name="Percent" xfId="1" builtinId="5"/>
  </cellStyles>
  <dxfs count="20">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38630</xdr:colOff>
      <xdr:row>1</xdr:row>
      <xdr:rowOff>40746</xdr:rowOff>
    </xdr:from>
    <xdr:to>
      <xdr:col>3</xdr:col>
      <xdr:colOff>50536</xdr:colOff>
      <xdr:row>3</xdr:row>
      <xdr:rowOff>94985</xdr:rowOff>
    </xdr:to>
    <xdr:pic>
      <xdr:nvPicPr>
        <xdr:cNvPr id="2" name="Picture 1" descr="logo_black.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bwMode="auto">
        <a:xfrm>
          <a:off x="219605" y="231246"/>
          <a:ext cx="773906" cy="768614"/>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38</xdr:row>
          <xdr:rowOff>180975</xdr:rowOff>
        </xdr:from>
        <xdr:to>
          <xdr:col>1</xdr:col>
          <xdr:colOff>1400175</xdr:colOff>
          <xdr:row>39</xdr:row>
          <xdr:rowOff>47625</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838200</xdr:colOff>
          <xdr:row>38</xdr:row>
          <xdr:rowOff>180975</xdr:rowOff>
        </xdr:from>
        <xdr:to>
          <xdr:col>4</xdr:col>
          <xdr:colOff>1209675</xdr:colOff>
          <xdr:row>39</xdr:row>
          <xdr:rowOff>47625</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38</xdr:row>
          <xdr:rowOff>180975</xdr:rowOff>
        </xdr:from>
        <xdr:to>
          <xdr:col>1</xdr:col>
          <xdr:colOff>1400175</xdr:colOff>
          <xdr:row>39</xdr:row>
          <xdr:rowOff>38100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200-000001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838200</xdr:colOff>
          <xdr:row>38</xdr:row>
          <xdr:rowOff>180975</xdr:rowOff>
        </xdr:from>
        <xdr:to>
          <xdr:col>4</xdr:col>
          <xdr:colOff>1209675</xdr:colOff>
          <xdr:row>39</xdr:row>
          <xdr:rowOff>38100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200-000002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31</xdr:row>
          <xdr:rowOff>180975</xdr:rowOff>
        </xdr:from>
        <xdr:to>
          <xdr:col>1</xdr:col>
          <xdr:colOff>1400175</xdr:colOff>
          <xdr:row>32</xdr:row>
          <xdr:rowOff>28575</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300-0000013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838200</xdr:colOff>
          <xdr:row>31</xdr:row>
          <xdr:rowOff>180975</xdr:rowOff>
        </xdr:from>
        <xdr:to>
          <xdr:col>4</xdr:col>
          <xdr:colOff>1219200</xdr:colOff>
          <xdr:row>32</xdr:row>
          <xdr:rowOff>28575</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300-0000023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31</xdr:row>
          <xdr:rowOff>180975</xdr:rowOff>
        </xdr:from>
        <xdr:to>
          <xdr:col>1</xdr:col>
          <xdr:colOff>1400175</xdr:colOff>
          <xdr:row>32</xdr:row>
          <xdr:rowOff>28575</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838200</xdr:colOff>
          <xdr:row>31</xdr:row>
          <xdr:rowOff>180975</xdr:rowOff>
        </xdr:from>
        <xdr:to>
          <xdr:col>4</xdr:col>
          <xdr:colOff>1219200</xdr:colOff>
          <xdr:row>32</xdr:row>
          <xdr:rowOff>28575</xdr:rowOff>
        </xdr:to>
        <xdr:sp macro="" textlink="">
          <xdr:nvSpPr>
            <xdr:cNvPr id="8194" name="Button 2"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31</xdr:row>
          <xdr:rowOff>180975</xdr:rowOff>
        </xdr:from>
        <xdr:to>
          <xdr:col>1</xdr:col>
          <xdr:colOff>1400175</xdr:colOff>
          <xdr:row>32</xdr:row>
          <xdr:rowOff>28575</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838200</xdr:colOff>
          <xdr:row>31</xdr:row>
          <xdr:rowOff>180975</xdr:rowOff>
        </xdr:from>
        <xdr:to>
          <xdr:col>4</xdr:col>
          <xdr:colOff>1219200</xdr:colOff>
          <xdr:row>32</xdr:row>
          <xdr:rowOff>28575</xdr:rowOff>
        </xdr:to>
        <xdr:sp macro="" textlink="">
          <xdr:nvSpPr>
            <xdr:cNvPr id="14338" name="Button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31</xdr:row>
          <xdr:rowOff>180975</xdr:rowOff>
        </xdr:from>
        <xdr:to>
          <xdr:col>1</xdr:col>
          <xdr:colOff>1400175</xdr:colOff>
          <xdr:row>32</xdr:row>
          <xdr:rowOff>28575</xdr:rowOff>
        </xdr:to>
        <xdr:sp macro="" textlink="">
          <xdr:nvSpPr>
            <xdr:cNvPr id="15361" name="Button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838200</xdr:colOff>
          <xdr:row>31</xdr:row>
          <xdr:rowOff>180975</xdr:rowOff>
        </xdr:from>
        <xdr:to>
          <xdr:col>4</xdr:col>
          <xdr:colOff>1219200</xdr:colOff>
          <xdr:row>32</xdr:row>
          <xdr:rowOff>28575</xdr:rowOff>
        </xdr:to>
        <xdr:sp macro="" textlink="">
          <xdr:nvSpPr>
            <xdr:cNvPr id="15362" name="Button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26</xdr:row>
          <xdr:rowOff>180975</xdr:rowOff>
        </xdr:from>
        <xdr:to>
          <xdr:col>1</xdr:col>
          <xdr:colOff>1400175</xdr:colOff>
          <xdr:row>27</xdr:row>
          <xdr:rowOff>28575</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700-000001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838200</xdr:colOff>
          <xdr:row>26</xdr:row>
          <xdr:rowOff>180975</xdr:rowOff>
        </xdr:from>
        <xdr:to>
          <xdr:col>4</xdr:col>
          <xdr:colOff>1219200</xdr:colOff>
          <xdr:row>27</xdr:row>
          <xdr:rowOff>28575</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31</xdr:row>
          <xdr:rowOff>180975</xdr:rowOff>
        </xdr:from>
        <xdr:to>
          <xdr:col>1</xdr:col>
          <xdr:colOff>1400175</xdr:colOff>
          <xdr:row>32</xdr:row>
          <xdr:rowOff>28575</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800-000001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838200</xdr:colOff>
          <xdr:row>31</xdr:row>
          <xdr:rowOff>180975</xdr:rowOff>
        </xdr:from>
        <xdr:to>
          <xdr:col>4</xdr:col>
          <xdr:colOff>1209675</xdr:colOff>
          <xdr:row>32</xdr:row>
          <xdr:rowOff>28575</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800-000002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mments" Target="../comments3.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mments" Target="../comments4.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mments" Target="../comments5.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omments" Target="../comments6.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omments" Target="../comments7.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omments" Target="../comments8.xml"/><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R375"/>
  <sheetViews>
    <sheetView showGridLines="0" topLeftCell="A158" zoomScaleNormal="100" zoomScalePageLayoutView="90" workbookViewId="0">
      <selection activeCell="H10" sqref="H10"/>
    </sheetView>
  </sheetViews>
  <sheetFormatPr defaultColWidth="9.140625" defaultRowHeight="15" x14ac:dyDescent="0.25"/>
  <cols>
    <col min="1" max="2" width="2.7109375" style="245" customWidth="1"/>
    <col min="3" max="3" width="8.7109375" style="245" customWidth="1"/>
    <col min="4" max="4" width="2.85546875" style="246" customWidth="1"/>
    <col min="5" max="5" width="6" style="245" hidden="1" customWidth="1"/>
    <col min="6" max="6" width="74.7109375" style="245" customWidth="1"/>
    <col min="7" max="7" width="2.7109375" style="245" customWidth="1"/>
    <col min="8" max="8" width="14.7109375" style="261" customWidth="1"/>
    <col min="9" max="9" width="15.42578125" style="261" customWidth="1"/>
    <col min="10" max="10" width="9.85546875" style="279" hidden="1" customWidth="1"/>
    <col min="11" max="11" width="0.140625" style="279" hidden="1" customWidth="1"/>
    <col min="12" max="12" width="10.5703125" style="279" hidden="1" customWidth="1"/>
    <col min="13" max="13" width="17.7109375" style="279" hidden="1" customWidth="1"/>
    <col min="14" max="14" width="16.140625" style="279" hidden="1" customWidth="1"/>
    <col min="15" max="15" width="12.140625" style="246" customWidth="1"/>
    <col min="16" max="25" width="9.140625" style="246" customWidth="1"/>
    <col min="26" max="16384" width="9.140625" style="246"/>
  </cols>
  <sheetData>
    <row r="1" spans="1:14" x14ac:dyDescent="0.25">
      <c r="H1" s="247"/>
      <c r="I1" s="247"/>
      <c r="J1" s="273"/>
      <c r="K1" s="273"/>
      <c r="L1" s="273"/>
      <c r="M1" s="273"/>
      <c r="N1" s="278"/>
    </row>
    <row r="2" spans="1:14" ht="15" customHeight="1" x14ac:dyDescent="0.2">
      <c r="A2" s="248"/>
      <c r="B2" s="181"/>
      <c r="C2" s="182"/>
      <c r="D2" s="183"/>
      <c r="E2" s="182"/>
      <c r="F2" s="182"/>
      <c r="G2" s="182"/>
      <c r="H2" s="182"/>
      <c r="I2" s="184"/>
      <c r="J2" s="273"/>
      <c r="K2" s="273"/>
      <c r="L2" s="273"/>
      <c r="M2" s="273"/>
      <c r="N2" s="278"/>
    </row>
    <row r="3" spans="1:14" ht="41.25" customHeight="1" x14ac:dyDescent="0.25">
      <c r="B3" s="185"/>
      <c r="C3" s="179"/>
      <c r="D3" s="180"/>
      <c r="E3" s="180"/>
      <c r="F3" s="327" t="s">
        <v>269</v>
      </c>
      <c r="G3" s="327"/>
      <c r="H3" s="327"/>
      <c r="I3" s="186"/>
      <c r="J3" s="273"/>
      <c r="K3" s="273"/>
      <c r="L3" s="273"/>
      <c r="M3" s="273"/>
      <c r="N3" s="278"/>
    </row>
    <row r="4" spans="1:14" ht="21" customHeight="1" x14ac:dyDescent="0.25">
      <c r="B4" s="185"/>
      <c r="C4" s="187"/>
      <c r="D4" s="180"/>
      <c r="E4" s="180"/>
      <c r="F4" s="188"/>
      <c r="G4" s="122"/>
      <c r="H4" s="122"/>
      <c r="I4" s="186"/>
      <c r="J4" s="273"/>
      <c r="K4" s="273"/>
      <c r="L4" s="273"/>
      <c r="M4" s="273"/>
      <c r="N4" s="278"/>
    </row>
    <row r="5" spans="1:14" ht="15" customHeight="1" x14ac:dyDescent="0.25">
      <c r="B5" s="185"/>
      <c r="C5" s="187"/>
      <c r="D5" s="180"/>
      <c r="E5" s="180"/>
      <c r="F5" s="188" t="s">
        <v>313</v>
      </c>
      <c r="G5" s="122"/>
      <c r="H5" s="122"/>
      <c r="I5" s="186"/>
      <c r="J5" s="273"/>
      <c r="K5" s="273"/>
      <c r="L5" s="273"/>
      <c r="M5" s="273"/>
      <c r="N5" s="278"/>
    </row>
    <row r="6" spans="1:14" s="245" customFormat="1" ht="15" customHeight="1" x14ac:dyDescent="0.25">
      <c r="B6" s="185"/>
      <c r="C6" s="187"/>
      <c r="D6" s="189"/>
      <c r="E6" s="179"/>
      <c r="F6" s="188" t="s">
        <v>101</v>
      </c>
      <c r="G6" s="123"/>
      <c r="H6" s="123"/>
      <c r="I6" s="186"/>
      <c r="J6" s="274"/>
      <c r="K6" s="274"/>
      <c r="L6" s="274"/>
      <c r="M6" s="274"/>
      <c r="N6" s="295"/>
    </row>
    <row r="7" spans="1:14" s="249" customFormat="1" ht="21" customHeight="1" x14ac:dyDescent="0.2">
      <c r="B7" s="61"/>
      <c r="C7" s="62"/>
      <c r="D7" s="63"/>
      <c r="E7" s="190"/>
      <c r="F7" s="76" t="s">
        <v>111</v>
      </c>
      <c r="G7" s="76"/>
      <c r="H7" s="123"/>
      <c r="I7" s="64"/>
      <c r="J7" s="302"/>
      <c r="K7" s="275"/>
      <c r="L7" s="275"/>
      <c r="M7" s="275"/>
      <c r="N7" s="275"/>
    </row>
    <row r="8" spans="1:14" s="245" customFormat="1" ht="8.25" customHeight="1" x14ac:dyDescent="0.25">
      <c r="B8" s="185"/>
      <c r="C8" s="187"/>
      <c r="D8" s="189"/>
      <c r="E8" s="179"/>
      <c r="F8" s="77"/>
      <c r="G8" s="123"/>
      <c r="H8" s="123"/>
      <c r="I8" s="186"/>
      <c r="J8" s="274"/>
      <c r="K8" s="274"/>
      <c r="L8" s="274"/>
      <c r="M8" s="274"/>
      <c r="N8" s="295"/>
    </row>
    <row r="9" spans="1:14" s="251" customFormat="1" ht="15" customHeight="1" x14ac:dyDescent="0.25">
      <c r="A9" s="250"/>
      <c r="B9" s="191"/>
      <c r="C9" s="192"/>
      <c r="D9" s="193"/>
      <c r="E9" s="193"/>
      <c r="F9" s="188" t="s">
        <v>314</v>
      </c>
      <c r="G9" s="124"/>
      <c r="H9" s="124"/>
      <c r="I9" s="194"/>
      <c r="J9" s="276"/>
      <c r="K9" s="276"/>
      <c r="L9" s="276"/>
      <c r="M9" s="276"/>
      <c r="N9" s="296"/>
    </row>
    <row r="10" spans="1:14" s="245" customFormat="1" ht="14.25" customHeight="1" x14ac:dyDescent="0.25">
      <c r="B10" s="185"/>
      <c r="C10" s="187"/>
      <c r="D10" s="189"/>
      <c r="E10" s="179"/>
      <c r="F10" s="195" t="s">
        <v>112</v>
      </c>
      <c r="G10" s="195"/>
      <c r="H10" s="196" t="s">
        <v>113</v>
      </c>
      <c r="I10" s="186"/>
      <c r="J10" s="274"/>
      <c r="K10" s="274"/>
      <c r="L10" s="274"/>
      <c r="M10" s="274"/>
      <c r="N10" s="295"/>
    </row>
    <row r="11" spans="1:14" s="249" customFormat="1" ht="24" customHeight="1" x14ac:dyDescent="0.2">
      <c r="B11" s="61"/>
      <c r="C11" s="62"/>
      <c r="D11" s="63"/>
      <c r="E11" s="190"/>
      <c r="F11" s="77" t="s">
        <v>114</v>
      </c>
      <c r="G11" s="77"/>
      <c r="H11" s="123"/>
      <c r="I11" s="64"/>
      <c r="J11" s="302"/>
      <c r="K11" s="275"/>
      <c r="L11" s="275"/>
      <c r="M11" s="275"/>
      <c r="N11" s="275"/>
    </row>
    <row r="12" spans="1:14" s="245" customFormat="1" ht="45" customHeight="1" x14ac:dyDescent="0.25">
      <c r="B12" s="185"/>
      <c r="C12" s="187"/>
      <c r="D12" s="189"/>
      <c r="E12" s="179"/>
      <c r="F12" s="328" t="s">
        <v>310</v>
      </c>
      <c r="G12" s="328"/>
      <c r="H12" s="328"/>
      <c r="I12" s="186"/>
      <c r="J12" s="274"/>
      <c r="K12" s="274"/>
      <c r="L12" s="274"/>
      <c r="M12" s="274"/>
      <c r="N12" s="295"/>
    </row>
    <row r="13" spans="1:14" s="245" customFormat="1" ht="19.5" customHeight="1" x14ac:dyDescent="0.25">
      <c r="B13" s="185"/>
      <c r="C13" s="187"/>
      <c r="D13" s="189"/>
      <c r="E13" s="179"/>
      <c r="F13" s="328" t="s">
        <v>309</v>
      </c>
      <c r="G13" s="328"/>
      <c r="H13" s="328"/>
      <c r="I13" s="186"/>
      <c r="J13" s="274"/>
      <c r="K13" s="274"/>
      <c r="L13" s="274"/>
      <c r="M13" s="274"/>
      <c r="N13" s="295"/>
    </row>
    <row r="14" spans="1:14" s="245" customFormat="1" ht="9" customHeight="1" x14ac:dyDescent="0.25">
      <c r="B14" s="185"/>
      <c r="C14" s="187"/>
      <c r="D14" s="189"/>
      <c r="E14" s="179"/>
      <c r="F14" s="77"/>
      <c r="G14" s="123"/>
      <c r="H14" s="123"/>
      <c r="I14" s="186"/>
      <c r="J14" s="274"/>
      <c r="K14" s="274"/>
      <c r="L14" s="274"/>
      <c r="M14" s="274"/>
      <c r="N14" s="295"/>
    </row>
    <row r="15" spans="1:14" ht="15" customHeight="1" x14ac:dyDescent="0.25">
      <c r="B15" s="185"/>
      <c r="C15" s="187"/>
      <c r="D15" s="180"/>
      <c r="E15" s="180"/>
      <c r="F15" s="188" t="s">
        <v>315</v>
      </c>
      <c r="G15" s="122"/>
      <c r="H15" s="122"/>
      <c r="I15" s="186"/>
      <c r="J15" s="273"/>
      <c r="K15" s="273"/>
      <c r="L15" s="273"/>
      <c r="M15" s="273"/>
      <c r="N15" s="278"/>
    </row>
    <row r="16" spans="1:14" s="245" customFormat="1" ht="33" customHeight="1" x14ac:dyDescent="0.25">
      <c r="B16" s="185"/>
      <c r="C16" s="187"/>
      <c r="D16" s="189"/>
      <c r="E16" s="179"/>
      <c r="F16" s="329" t="s">
        <v>115</v>
      </c>
      <c r="G16" s="329"/>
      <c r="H16" s="329"/>
      <c r="I16" s="186"/>
      <c r="J16" s="274"/>
      <c r="K16" s="274"/>
      <c r="L16" s="274"/>
      <c r="M16" s="274"/>
      <c r="N16" s="295"/>
    </row>
    <row r="17" spans="1:18" s="245" customFormat="1" ht="20.25" customHeight="1" x14ac:dyDescent="0.25">
      <c r="B17" s="197"/>
      <c r="C17" s="198"/>
      <c r="D17" s="199"/>
      <c r="E17" s="179"/>
      <c r="F17" s="199"/>
      <c r="G17" s="79"/>
      <c r="H17" s="79"/>
      <c r="I17" s="200"/>
      <c r="J17" s="274"/>
      <c r="K17" s="274"/>
      <c r="L17" s="274"/>
      <c r="M17" s="274"/>
      <c r="N17" s="295"/>
    </row>
    <row r="18" spans="1:18" s="258" customFormat="1" ht="24" customHeight="1" x14ac:dyDescent="0.25">
      <c r="A18" s="252"/>
      <c r="B18" s="253"/>
      <c r="C18" s="254"/>
      <c r="D18" s="255"/>
      <c r="E18" s="256"/>
      <c r="F18" s="253"/>
      <c r="G18" s="253"/>
      <c r="H18" s="253"/>
      <c r="I18" s="257"/>
      <c r="J18" s="277"/>
      <c r="K18" s="277"/>
      <c r="L18" s="277"/>
      <c r="M18" s="277"/>
      <c r="N18" s="277"/>
      <c r="O18" s="257"/>
      <c r="P18" s="257"/>
      <c r="Q18" s="257"/>
      <c r="R18" s="257"/>
    </row>
    <row r="19" spans="1:18" s="259" customFormat="1" ht="18" customHeight="1" x14ac:dyDescent="0.25">
      <c r="A19" s="252"/>
      <c r="B19" s="202"/>
      <c r="C19" s="203"/>
      <c r="D19" s="204"/>
      <c r="E19" s="205"/>
      <c r="F19" s="205"/>
      <c r="G19" s="206"/>
      <c r="H19" s="206"/>
      <c r="I19" s="207"/>
      <c r="J19" s="277"/>
      <c r="K19" s="277"/>
      <c r="L19" s="277"/>
      <c r="M19" s="277"/>
      <c r="N19" s="277"/>
      <c r="O19" s="257"/>
      <c r="P19" s="257"/>
      <c r="Q19" s="257"/>
      <c r="R19" s="257"/>
    </row>
    <row r="20" spans="1:18" s="259" customFormat="1" ht="23.25" customHeight="1" x14ac:dyDescent="0.25">
      <c r="A20" s="252"/>
      <c r="B20" s="208"/>
      <c r="C20" s="209" t="s">
        <v>118</v>
      </c>
      <c r="D20" s="210"/>
      <c r="E20" s="211"/>
      <c r="F20" s="211"/>
      <c r="G20" s="201"/>
      <c r="H20" s="201"/>
      <c r="I20" s="212"/>
      <c r="J20" s="277"/>
      <c r="K20" s="277"/>
      <c r="L20" s="277"/>
      <c r="M20" s="277"/>
      <c r="N20" s="277"/>
      <c r="O20" s="257"/>
      <c r="P20" s="257"/>
      <c r="Q20" s="257"/>
      <c r="R20" s="257"/>
    </row>
    <row r="21" spans="1:18" ht="54.75" customHeight="1" x14ac:dyDescent="0.25">
      <c r="B21" s="208"/>
      <c r="C21" s="331" t="s">
        <v>14</v>
      </c>
      <c r="D21" s="332"/>
      <c r="E21" s="332"/>
      <c r="F21" s="323" t="s">
        <v>13</v>
      </c>
      <c r="G21" s="323"/>
      <c r="H21" s="121" t="s">
        <v>124</v>
      </c>
      <c r="I21" s="212"/>
      <c r="J21" s="273"/>
      <c r="K21" s="278"/>
      <c r="L21" s="273"/>
      <c r="M21" s="273"/>
      <c r="N21" s="278"/>
    </row>
    <row r="22" spans="1:18" ht="15" customHeight="1" x14ac:dyDescent="0.25">
      <c r="A22" s="260"/>
      <c r="B22" s="208"/>
      <c r="C22" s="312" t="s">
        <v>342</v>
      </c>
      <c r="D22" s="313"/>
      <c r="E22" s="213" t="s">
        <v>16</v>
      </c>
      <c r="F22" s="324" t="s">
        <v>187</v>
      </c>
      <c r="G22" s="324"/>
      <c r="H22" s="214">
        <v>350</v>
      </c>
      <c r="I22" s="212"/>
      <c r="K22" s="278"/>
    </row>
    <row r="23" spans="1:18" ht="15" customHeight="1" x14ac:dyDescent="0.25">
      <c r="A23" s="262"/>
      <c r="B23" s="208"/>
      <c r="C23" s="314"/>
      <c r="D23" s="315"/>
      <c r="E23" s="213" t="s">
        <v>16</v>
      </c>
      <c r="F23" s="322" t="s">
        <v>184</v>
      </c>
      <c r="G23" s="322"/>
      <c r="H23" s="215">
        <v>50</v>
      </c>
      <c r="I23" s="212"/>
    </row>
    <row r="24" spans="1:18" ht="15" customHeight="1" x14ac:dyDescent="0.25">
      <c r="A24" s="262"/>
      <c r="B24" s="208"/>
      <c r="C24" s="314"/>
      <c r="D24" s="315"/>
      <c r="E24" s="213" t="s">
        <v>16</v>
      </c>
      <c r="F24" s="322" t="s">
        <v>256</v>
      </c>
      <c r="G24" s="322"/>
      <c r="H24" s="215">
        <v>600</v>
      </c>
      <c r="I24" s="212"/>
    </row>
    <row r="25" spans="1:18" ht="15" customHeight="1" x14ac:dyDescent="0.25">
      <c r="A25" s="262"/>
      <c r="B25" s="208"/>
      <c r="C25" s="314"/>
      <c r="D25" s="315"/>
      <c r="E25" s="213" t="s">
        <v>16</v>
      </c>
      <c r="F25" s="322" t="s">
        <v>185</v>
      </c>
      <c r="G25" s="322"/>
      <c r="H25" s="215">
        <v>50</v>
      </c>
      <c r="I25" s="212"/>
    </row>
    <row r="26" spans="1:18" ht="15" customHeight="1" x14ac:dyDescent="0.25">
      <c r="A26" s="262"/>
      <c r="B26" s="208"/>
      <c r="C26" s="314"/>
      <c r="D26" s="315"/>
      <c r="E26" s="213" t="s">
        <v>16</v>
      </c>
      <c r="F26" s="322" t="s">
        <v>255</v>
      </c>
      <c r="G26" s="322"/>
      <c r="H26" s="215">
        <v>100</v>
      </c>
      <c r="I26" s="212"/>
    </row>
    <row r="27" spans="1:18" ht="15" customHeight="1" x14ac:dyDescent="0.25">
      <c r="A27" s="262"/>
      <c r="B27" s="208"/>
      <c r="C27" s="314"/>
      <c r="D27" s="315"/>
      <c r="E27" s="213" t="s">
        <v>16</v>
      </c>
      <c r="F27" s="322" t="s">
        <v>254</v>
      </c>
      <c r="G27" s="322"/>
      <c r="H27" s="215">
        <v>350</v>
      </c>
      <c r="I27" s="212"/>
    </row>
    <row r="28" spans="1:18" ht="15" customHeight="1" x14ac:dyDescent="0.25">
      <c r="A28" s="262"/>
      <c r="B28" s="208"/>
      <c r="C28" s="314"/>
      <c r="D28" s="315"/>
      <c r="E28" s="213" t="s">
        <v>16</v>
      </c>
      <c r="F28" s="322" t="s">
        <v>139</v>
      </c>
      <c r="G28" s="322"/>
      <c r="H28" s="215">
        <v>50</v>
      </c>
      <c r="I28" s="212"/>
    </row>
    <row r="29" spans="1:18" ht="15" customHeight="1" x14ac:dyDescent="0.25">
      <c r="A29" s="262"/>
      <c r="B29" s="208"/>
      <c r="C29" s="314"/>
      <c r="D29" s="315"/>
      <c r="E29" s="213" t="s">
        <v>16</v>
      </c>
      <c r="F29" s="322" t="s">
        <v>214</v>
      </c>
      <c r="G29" s="322"/>
      <c r="H29" s="215">
        <v>50</v>
      </c>
      <c r="I29" s="212"/>
    </row>
    <row r="30" spans="1:18" ht="15" customHeight="1" x14ac:dyDescent="0.25">
      <c r="A30" s="262"/>
      <c r="B30" s="208"/>
      <c r="C30" s="314"/>
      <c r="D30" s="315"/>
      <c r="E30" s="213" t="s">
        <v>16</v>
      </c>
      <c r="F30" s="322" t="s">
        <v>188</v>
      </c>
      <c r="G30" s="322"/>
      <c r="H30" s="215">
        <v>50</v>
      </c>
      <c r="I30" s="212"/>
    </row>
    <row r="31" spans="1:18" ht="15" customHeight="1" x14ac:dyDescent="0.25">
      <c r="A31" s="262"/>
      <c r="B31" s="208"/>
      <c r="C31" s="314"/>
      <c r="D31" s="315"/>
      <c r="E31" s="213" t="s">
        <v>16</v>
      </c>
      <c r="F31" s="322" t="s">
        <v>253</v>
      </c>
      <c r="G31" s="322"/>
      <c r="H31" s="215">
        <v>100</v>
      </c>
      <c r="I31" s="212"/>
    </row>
    <row r="32" spans="1:18" ht="15" customHeight="1" x14ac:dyDescent="0.25">
      <c r="A32" s="262"/>
      <c r="B32" s="208"/>
      <c r="C32" s="314"/>
      <c r="D32" s="315"/>
      <c r="E32" s="213" t="s">
        <v>16</v>
      </c>
      <c r="F32" s="322" t="s">
        <v>252</v>
      </c>
      <c r="G32" s="322"/>
      <c r="H32" s="215">
        <v>350</v>
      </c>
      <c r="I32" s="212"/>
    </row>
    <row r="33" spans="1:18" ht="15" customHeight="1" x14ac:dyDescent="0.25">
      <c r="A33" s="262"/>
      <c r="B33" s="208"/>
      <c r="C33" s="314"/>
      <c r="D33" s="315"/>
      <c r="E33" s="213" t="s">
        <v>16</v>
      </c>
      <c r="F33" s="322" t="s">
        <v>251</v>
      </c>
      <c r="G33" s="322"/>
      <c r="H33" s="215">
        <v>350</v>
      </c>
      <c r="I33" s="212"/>
      <c r="R33" s="246" t="s">
        <v>97</v>
      </c>
    </row>
    <row r="34" spans="1:18" ht="15" customHeight="1" x14ac:dyDescent="0.25">
      <c r="A34" s="262"/>
      <c r="B34" s="208"/>
      <c r="C34" s="314"/>
      <c r="D34" s="315"/>
      <c r="E34" s="213" t="s">
        <v>16</v>
      </c>
      <c r="F34" s="322" t="s">
        <v>250</v>
      </c>
      <c r="G34" s="322"/>
      <c r="H34" s="215">
        <v>350</v>
      </c>
      <c r="I34" s="212"/>
    </row>
    <row r="35" spans="1:18" ht="15" customHeight="1" x14ac:dyDescent="0.25">
      <c r="A35" s="262"/>
      <c r="B35" s="208"/>
      <c r="C35" s="314"/>
      <c r="D35" s="315"/>
      <c r="E35" s="213" t="s">
        <v>16</v>
      </c>
      <c r="F35" s="322" t="s">
        <v>249</v>
      </c>
      <c r="G35" s="322"/>
      <c r="H35" s="215">
        <v>50</v>
      </c>
      <c r="I35" s="212"/>
      <c r="K35" s="280"/>
      <c r="L35" s="280"/>
      <c r="M35" s="280"/>
      <c r="N35" s="280"/>
      <c r="O35" s="263"/>
      <c r="P35" s="263"/>
      <c r="R35" s="246" t="s">
        <v>95</v>
      </c>
    </row>
    <row r="36" spans="1:18" ht="15" customHeight="1" x14ac:dyDescent="0.25">
      <c r="A36" s="262"/>
      <c r="B36" s="208"/>
      <c r="C36" s="314"/>
      <c r="D36" s="315"/>
      <c r="E36" s="213" t="s">
        <v>16</v>
      </c>
      <c r="F36" s="322" t="s">
        <v>248</v>
      </c>
      <c r="G36" s="322"/>
      <c r="H36" s="215">
        <v>150</v>
      </c>
      <c r="I36" s="212"/>
      <c r="K36" s="280"/>
      <c r="L36" s="280"/>
      <c r="M36" s="280"/>
      <c r="N36" s="280"/>
    </row>
    <row r="37" spans="1:18" ht="15" customHeight="1" x14ac:dyDescent="0.25">
      <c r="A37" s="262"/>
      <c r="B37" s="208"/>
      <c r="C37" s="314"/>
      <c r="D37" s="315"/>
      <c r="E37" s="213" t="s">
        <v>16</v>
      </c>
      <c r="F37" s="322" t="s">
        <v>52</v>
      </c>
      <c r="G37" s="322"/>
      <c r="H37" s="215">
        <v>50</v>
      </c>
      <c r="I37" s="212"/>
    </row>
    <row r="38" spans="1:18" ht="15" customHeight="1" x14ac:dyDescent="0.25">
      <c r="A38" s="262"/>
      <c r="B38" s="208"/>
      <c r="C38" s="314"/>
      <c r="D38" s="315"/>
      <c r="E38" s="213" t="s">
        <v>16</v>
      </c>
      <c r="F38" s="322" t="s">
        <v>51</v>
      </c>
      <c r="G38" s="322"/>
      <c r="H38" s="215">
        <v>50</v>
      </c>
      <c r="I38" s="212"/>
    </row>
    <row r="39" spans="1:18" ht="15" customHeight="1" x14ac:dyDescent="0.25">
      <c r="A39" s="262"/>
      <c r="B39" s="208"/>
      <c r="C39" s="314"/>
      <c r="D39" s="315"/>
      <c r="E39" s="213" t="s">
        <v>16</v>
      </c>
      <c r="F39" s="322" t="s">
        <v>140</v>
      </c>
      <c r="G39" s="322"/>
      <c r="H39" s="215">
        <v>100</v>
      </c>
      <c r="I39" s="212"/>
      <c r="O39" s="263"/>
    </row>
    <row r="40" spans="1:18" ht="15" customHeight="1" x14ac:dyDescent="0.25">
      <c r="A40" s="262"/>
      <c r="B40" s="208"/>
      <c r="C40" s="314"/>
      <c r="D40" s="315"/>
      <c r="E40" s="213" t="s">
        <v>16</v>
      </c>
      <c r="F40" s="322" t="s">
        <v>190</v>
      </c>
      <c r="G40" s="322"/>
      <c r="H40" s="215">
        <v>200</v>
      </c>
      <c r="I40" s="212"/>
      <c r="K40" s="279" t="s">
        <v>95</v>
      </c>
    </row>
    <row r="41" spans="1:18" ht="15" customHeight="1" x14ac:dyDescent="0.25">
      <c r="A41" s="262"/>
      <c r="B41" s="208"/>
      <c r="C41" s="314"/>
      <c r="D41" s="315"/>
      <c r="E41" s="213" t="s">
        <v>16</v>
      </c>
      <c r="F41" s="320" t="s">
        <v>58</v>
      </c>
      <c r="G41" s="321"/>
      <c r="H41" s="215">
        <v>100</v>
      </c>
      <c r="I41" s="212"/>
    </row>
    <row r="42" spans="1:18" ht="15" customHeight="1" x14ac:dyDescent="0.25">
      <c r="A42" s="262"/>
      <c r="B42" s="208"/>
      <c r="C42" s="314"/>
      <c r="D42" s="315"/>
      <c r="E42" s="213" t="s">
        <v>16</v>
      </c>
      <c r="F42" s="320" t="s">
        <v>337</v>
      </c>
      <c r="G42" s="321"/>
      <c r="H42" s="215">
        <v>480</v>
      </c>
      <c r="I42" s="212"/>
    </row>
    <row r="43" spans="1:18" ht="15" customHeight="1" x14ac:dyDescent="0.25">
      <c r="A43" s="262"/>
      <c r="B43" s="208"/>
      <c r="C43" s="314"/>
      <c r="D43" s="315"/>
      <c r="E43" s="213" t="s">
        <v>16</v>
      </c>
      <c r="F43" s="320" t="s">
        <v>247</v>
      </c>
      <c r="G43" s="321"/>
      <c r="H43" s="215">
        <v>420</v>
      </c>
      <c r="I43" s="212"/>
    </row>
    <row r="44" spans="1:18" ht="15" customHeight="1" x14ac:dyDescent="0.25">
      <c r="A44" s="262"/>
      <c r="B44" s="208"/>
      <c r="C44" s="314"/>
      <c r="D44" s="315"/>
      <c r="E44" s="213" t="s">
        <v>16</v>
      </c>
      <c r="F44" s="322" t="s">
        <v>246</v>
      </c>
      <c r="G44" s="322"/>
      <c r="H44" s="215">
        <v>100</v>
      </c>
      <c r="I44" s="212"/>
    </row>
    <row r="45" spans="1:18" ht="15" customHeight="1" x14ac:dyDescent="0.25">
      <c r="A45" s="262"/>
      <c r="B45" s="208"/>
      <c r="C45" s="314"/>
      <c r="D45" s="315"/>
      <c r="E45" s="213" t="s">
        <v>16</v>
      </c>
      <c r="F45" s="322" t="s">
        <v>245</v>
      </c>
      <c r="G45" s="322"/>
      <c r="H45" s="215">
        <v>100</v>
      </c>
      <c r="I45" s="212"/>
      <c r="K45" s="278"/>
      <c r="L45" s="278"/>
      <c r="M45" s="278"/>
      <c r="N45" s="278"/>
    </row>
    <row r="46" spans="1:18" ht="15" customHeight="1" x14ac:dyDescent="0.25">
      <c r="A46" s="262"/>
      <c r="B46" s="208"/>
      <c r="C46" s="314"/>
      <c r="D46" s="315"/>
      <c r="E46" s="213" t="s">
        <v>16</v>
      </c>
      <c r="F46" s="322" t="s">
        <v>192</v>
      </c>
      <c r="G46" s="322"/>
      <c r="H46" s="215">
        <v>450</v>
      </c>
      <c r="I46" s="212"/>
      <c r="O46" s="263"/>
    </row>
    <row r="47" spans="1:18" ht="15" customHeight="1" x14ac:dyDescent="0.25">
      <c r="A47" s="262"/>
      <c r="B47" s="208"/>
      <c r="C47" s="314"/>
      <c r="D47" s="315"/>
      <c r="E47" s="213" t="s">
        <v>16</v>
      </c>
      <c r="F47" s="322" t="s">
        <v>193</v>
      </c>
      <c r="G47" s="322"/>
      <c r="H47" s="215">
        <v>100</v>
      </c>
      <c r="I47" s="212"/>
    </row>
    <row r="48" spans="1:18" s="261" customFormat="1" ht="15" customHeight="1" x14ac:dyDescent="0.25">
      <c r="A48" s="262"/>
      <c r="B48" s="208"/>
      <c r="C48" s="314"/>
      <c r="D48" s="315"/>
      <c r="E48" s="213" t="s">
        <v>16</v>
      </c>
      <c r="F48" s="322" t="s">
        <v>66</v>
      </c>
      <c r="G48" s="322"/>
      <c r="H48" s="215">
        <v>150</v>
      </c>
      <c r="I48" s="212"/>
      <c r="J48" s="279"/>
      <c r="K48" s="279"/>
      <c r="L48" s="279"/>
      <c r="M48" s="279"/>
      <c r="N48" s="279"/>
      <c r="O48" s="246"/>
      <c r="P48" s="246"/>
      <c r="Q48" s="246"/>
      <c r="R48" s="246"/>
    </row>
    <row r="49" spans="1:18" s="261" customFormat="1" ht="15" customHeight="1" x14ac:dyDescent="0.25">
      <c r="A49" s="262"/>
      <c r="B49" s="208"/>
      <c r="C49" s="314"/>
      <c r="D49" s="315"/>
      <c r="E49" s="213" t="s">
        <v>16</v>
      </c>
      <c r="F49" s="322" t="s">
        <v>244</v>
      </c>
      <c r="G49" s="322"/>
      <c r="H49" s="215">
        <v>250</v>
      </c>
      <c r="I49" s="212"/>
      <c r="J49" s="279"/>
      <c r="K49" s="279"/>
      <c r="L49" s="279"/>
      <c r="M49" s="279"/>
      <c r="N49" s="279"/>
      <c r="O49" s="246"/>
      <c r="P49" s="246"/>
      <c r="Q49" s="246"/>
      <c r="R49" s="246"/>
    </row>
    <row r="50" spans="1:18" s="261" customFormat="1" ht="15" customHeight="1" x14ac:dyDescent="0.25">
      <c r="A50" s="262"/>
      <c r="B50" s="208"/>
      <c r="C50" s="314"/>
      <c r="D50" s="315"/>
      <c r="E50" s="213" t="s">
        <v>16</v>
      </c>
      <c r="F50" s="322" t="s">
        <v>221</v>
      </c>
      <c r="G50" s="322"/>
      <c r="H50" s="215">
        <v>50</v>
      </c>
      <c r="I50" s="212"/>
      <c r="J50" s="279"/>
      <c r="K50" s="279"/>
      <c r="L50" s="279"/>
      <c r="M50" s="279"/>
      <c r="N50" s="279"/>
      <c r="O50" s="246"/>
      <c r="P50" s="246"/>
      <c r="Q50" s="246"/>
      <c r="R50" s="246"/>
    </row>
    <row r="51" spans="1:18" s="261" customFormat="1" ht="15" customHeight="1" x14ac:dyDescent="0.25">
      <c r="A51" s="262"/>
      <c r="B51" s="208"/>
      <c r="C51" s="314"/>
      <c r="D51" s="315"/>
      <c r="E51" s="213" t="s">
        <v>16</v>
      </c>
      <c r="F51" s="322" t="s">
        <v>73</v>
      </c>
      <c r="G51" s="322"/>
      <c r="H51" s="215">
        <v>420</v>
      </c>
      <c r="I51" s="212"/>
      <c r="J51" s="279"/>
      <c r="K51" s="279"/>
      <c r="L51" s="279"/>
      <c r="M51" s="279"/>
      <c r="N51" s="279"/>
      <c r="O51" s="246"/>
      <c r="P51" s="246"/>
      <c r="Q51" s="246"/>
      <c r="R51" s="246"/>
    </row>
    <row r="52" spans="1:18" s="261" customFormat="1" ht="15" customHeight="1" x14ac:dyDescent="0.25">
      <c r="A52" s="262"/>
      <c r="B52" s="208"/>
      <c r="C52" s="314"/>
      <c r="D52" s="315"/>
      <c r="E52" s="213" t="s">
        <v>16</v>
      </c>
      <c r="F52" s="322" t="s">
        <v>207</v>
      </c>
      <c r="G52" s="322"/>
      <c r="H52" s="215">
        <v>100</v>
      </c>
      <c r="I52" s="212"/>
      <c r="J52" s="279"/>
      <c r="K52" s="279"/>
      <c r="L52" s="279"/>
      <c r="M52" s="279"/>
      <c r="N52" s="279"/>
      <c r="O52" s="246"/>
      <c r="P52" s="246"/>
      <c r="Q52" s="246"/>
      <c r="R52" s="246"/>
    </row>
    <row r="53" spans="1:18" s="261" customFormat="1" ht="15" customHeight="1" x14ac:dyDescent="0.25">
      <c r="A53" s="245"/>
      <c r="B53" s="208"/>
      <c r="C53" s="314"/>
      <c r="D53" s="315"/>
      <c r="E53" s="213" t="s">
        <v>16</v>
      </c>
      <c r="F53" s="322" t="s">
        <v>206</v>
      </c>
      <c r="G53" s="322"/>
      <c r="H53" s="215">
        <v>350</v>
      </c>
      <c r="I53" s="212"/>
      <c r="J53" s="279"/>
      <c r="K53" s="279"/>
      <c r="L53" s="279"/>
      <c r="M53" s="279"/>
      <c r="N53" s="279"/>
      <c r="O53" s="246"/>
      <c r="P53" s="246"/>
      <c r="Q53" s="246"/>
      <c r="R53" s="246"/>
    </row>
    <row r="54" spans="1:18" s="261" customFormat="1" ht="15" customHeight="1" x14ac:dyDescent="0.25">
      <c r="A54" s="245"/>
      <c r="B54" s="208"/>
      <c r="C54" s="314"/>
      <c r="D54" s="315"/>
      <c r="E54" s="213" t="s">
        <v>16</v>
      </c>
      <c r="F54" s="322" t="s">
        <v>195</v>
      </c>
      <c r="G54" s="322"/>
      <c r="H54" s="215">
        <v>250</v>
      </c>
      <c r="I54" s="212"/>
      <c r="J54" s="279"/>
      <c r="K54" s="279"/>
      <c r="L54" s="279"/>
      <c r="M54" s="279"/>
      <c r="N54" s="279"/>
      <c r="O54" s="246"/>
      <c r="P54" s="246"/>
      <c r="Q54" s="246"/>
      <c r="R54" s="246"/>
    </row>
    <row r="55" spans="1:18" s="261" customFormat="1" ht="15" customHeight="1" x14ac:dyDescent="0.25">
      <c r="A55" s="245"/>
      <c r="B55" s="208"/>
      <c r="C55" s="314"/>
      <c r="D55" s="315"/>
      <c r="E55" s="213" t="s">
        <v>16</v>
      </c>
      <c r="F55" s="322" t="s">
        <v>205</v>
      </c>
      <c r="G55" s="322"/>
      <c r="H55" s="215">
        <v>50</v>
      </c>
      <c r="I55" s="212"/>
      <c r="J55" s="279"/>
      <c r="K55" s="279"/>
      <c r="L55" s="279"/>
      <c r="M55" s="279"/>
      <c r="N55" s="279"/>
      <c r="O55" s="246"/>
      <c r="P55" s="246"/>
      <c r="Q55" s="246"/>
      <c r="R55" s="246"/>
    </row>
    <row r="56" spans="1:18" s="261" customFormat="1" ht="15" customHeight="1" x14ac:dyDescent="0.25">
      <c r="A56" s="245"/>
      <c r="B56" s="208"/>
      <c r="C56" s="314"/>
      <c r="D56" s="315"/>
      <c r="E56" s="213" t="s">
        <v>16</v>
      </c>
      <c r="F56" s="322" t="s">
        <v>243</v>
      </c>
      <c r="G56" s="322"/>
      <c r="H56" s="215">
        <v>100</v>
      </c>
      <c r="I56" s="212"/>
      <c r="J56" s="279"/>
      <c r="K56" s="279"/>
      <c r="L56" s="279"/>
      <c r="M56" s="279"/>
      <c r="N56" s="279"/>
      <c r="O56" s="246"/>
      <c r="P56" s="246"/>
      <c r="Q56" s="246"/>
      <c r="R56" s="246"/>
    </row>
    <row r="57" spans="1:18" s="261" customFormat="1" ht="15" customHeight="1" x14ac:dyDescent="0.25">
      <c r="A57" s="245"/>
      <c r="B57" s="208"/>
      <c r="C57" s="314"/>
      <c r="D57" s="315"/>
      <c r="E57" s="213" t="s">
        <v>16</v>
      </c>
      <c r="F57" s="322" t="s">
        <v>241</v>
      </c>
      <c r="G57" s="322"/>
      <c r="H57" s="215">
        <v>350</v>
      </c>
      <c r="I57" s="212"/>
      <c r="J57" s="279"/>
      <c r="K57" s="279"/>
      <c r="L57" s="279"/>
      <c r="M57" s="279"/>
      <c r="N57" s="279"/>
      <c r="O57" s="246"/>
      <c r="P57" s="246"/>
      <c r="Q57" s="246"/>
      <c r="R57" s="246"/>
    </row>
    <row r="58" spans="1:18" s="261" customFormat="1" ht="15" customHeight="1" x14ac:dyDescent="0.25">
      <c r="A58" s="245"/>
      <c r="B58" s="208"/>
      <c r="C58" s="314"/>
      <c r="D58" s="315"/>
      <c r="E58" s="213" t="s">
        <v>16</v>
      </c>
      <c r="F58" s="322" t="s">
        <v>82</v>
      </c>
      <c r="G58" s="322"/>
      <c r="H58" s="215">
        <v>100</v>
      </c>
      <c r="I58" s="212"/>
      <c r="J58" s="279"/>
      <c r="K58" s="279"/>
      <c r="L58" s="279"/>
      <c r="M58" s="279"/>
      <c r="N58" s="279"/>
      <c r="O58" s="246"/>
      <c r="P58" s="246"/>
      <c r="Q58" s="246"/>
      <c r="R58" s="246"/>
    </row>
    <row r="59" spans="1:18" s="261" customFormat="1" ht="15" customHeight="1" x14ac:dyDescent="0.25">
      <c r="A59" s="245"/>
      <c r="B59" s="208"/>
      <c r="C59" s="314"/>
      <c r="D59" s="315"/>
      <c r="E59" s="213" t="s">
        <v>16</v>
      </c>
      <c r="F59" s="322" t="s">
        <v>240</v>
      </c>
      <c r="G59" s="322"/>
      <c r="H59" s="215">
        <v>50</v>
      </c>
      <c r="I59" s="212"/>
      <c r="J59" s="279"/>
      <c r="K59" s="279"/>
      <c r="L59" s="279"/>
      <c r="M59" s="279"/>
      <c r="N59" s="279"/>
      <c r="O59" s="246"/>
      <c r="P59" s="246"/>
      <c r="Q59" s="246"/>
      <c r="R59" s="246"/>
    </row>
    <row r="60" spans="1:18" s="261" customFormat="1" ht="15" customHeight="1" x14ac:dyDescent="0.25">
      <c r="A60" s="245"/>
      <c r="B60" s="208"/>
      <c r="C60" s="314"/>
      <c r="D60" s="315"/>
      <c r="E60" s="213" t="s">
        <v>16</v>
      </c>
      <c r="F60" s="322" t="s">
        <v>70</v>
      </c>
      <c r="G60" s="322"/>
      <c r="H60" s="215">
        <v>730</v>
      </c>
      <c r="I60" s="212"/>
      <c r="J60" s="279"/>
      <c r="K60" s="279"/>
      <c r="L60" s="279"/>
      <c r="M60" s="279"/>
      <c r="N60" s="279"/>
      <c r="O60" s="246"/>
      <c r="P60" s="246"/>
      <c r="Q60" s="246"/>
      <c r="R60" s="246"/>
    </row>
    <row r="61" spans="1:18" s="261" customFormat="1" ht="15" customHeight="1" x14ac:dyDescent="0.25">
      <c r="A61" s="245"/>
      <c r="B61" s="208"/>
      <c r="C61" s="314"/>
      <c r="D61" s="315"/>
      <c r="E61" s="213" t="s">
        <v>16</v>
      </c>
      <c r="F61" s="322" t="s">
        <v>81</v>
      </c>
      <c r="G61" s="322"/>
      <c r="H61" s="215">
        <v>550</v>
      </c>
      <c r="I61" s="212"/>
      <c r="J61" s="279"/>
      <c r="K61" s="279"/>
      <c r="L61" s="279"/>
      <c r="M61" s="279"/>
      <c r="N61" s="279"/>
      <c r="O61" s="246"/>
      <c r="P61" s="246"/>
      <c r="Q61" s="246"/>
      <c r="R61" s="246"/>
    </row>
    <row r="62" spans="1:18" s="261" customFormat="1" ht="15" customHeight="1" x14ac:dyDescent="0.25">
      <c r="A62" s="245"/>
      <c r="B62" s="208"/>
      <c r="C62" s="314"/>
      <c r="D62" s="315"/>
      <c r="E62" s="213" t="s">
        <v>16</v>
      </c>
      <c r="F62" s="322" t="s">
        <v>85</v>
      </c>
      <c r="G62" s="322"/>
      <c r="H62" s="215">
        <v>100</v>
      </c>
      <c r="I62" s="212"/>
      <c r="J62" s="279"/>
      <c r="K62" s="279"/>
      <c r="L62" s="279"/>
      <c r="M62" s="279"/>
      <c r="N62" s="279"/>
      <c r="O62" s="246"/>
      <c r="P62" s="246"/>
      <c r="Q62" s="246"/>
      <c r="R62" s="246"/>
    </row>
    <row r="63" spans="1:18" s="261" customFormat="1" ht="15" customHeight="1" x14ac:dyDescent="0.25">
      <c r="A63" s="245"/>
      <c r="B63" s="208"/>
      <c r="C63" s="314"/>
      <c r="D63" s="315"/>
      <c r="E63" s="213" t="s">
        <v>16</v>
      </c>
      <c r="F63" s="322" t="s">
        <v>75</v>
      </c>
      <c r="G63" s="322"/>
      <c r="H63" s="215">
        <v>100</v>
      </c>
      <c r="I63" s="212"/>
      <c r="J63" s="279"/>
      <c r="K63" s="279"/>
      <c r="L63" s="279"/>
      <c r="M63" s="279"/>
      <c r="N63" s="279"/>
      <c r="O63" s="246"/>
      <c r="P63" s="246"/>
      <c r="Q63" s="246"/>
      <c r="R63" s="246"/>
    </row>
    <row r="64" spans="1:18" s="261" customFormat="1" ht="15" customHeight="1" x14ac:dyDescent="0.25">
      <c r="A64" s="245"/>
      <c r="B64" s="208"/>
      <c r="C64" s="314"/>
      <c r="D64" s="315"/>
      <c r="E64" s="213" t="s">
        <v>16</v>
      </c>
      <c r="F64" s="322" t="s">
        <v>242</v>
      </c>
      <c r="G64" s="322"/>
      <c r="H64" s="215">
        <v>250</v>
      </c>
      <c r="I64" s="212"/>
      <c r="J64" s="279"/>
      <c r="K64" s="279"/>
      <c r="L64" s="279"/>
      <c r="M64" s="279"/>
      <c r="N64" s="279"/>
      <c r="O64" s="246"/>
      <c r="P64" s="246"/>
      <c r="Q64" s="246"/>
      <c r="R64" s="246"/>
    </row>
    <row r="65" spans="1:18" s="261" customFormat="1" ht="15" customHeight="1" x14ac:dyDescent="0.25">
      <c r="A65" s="245"/>
      <c r="B65" s="208"/>
      <c r="C65" s="314"/>
      <c r="D65" s="315"/>
      <c r="E65" s="213" t="s">
        <v>16</v>
      </c>
      <c r="F65" s="322" t="s">
        <v>203</v>
      </c>
      <c r="G65" s="322"/>
      <c r="H65" s="215">
        <v>450</v>
      </c>
      <c r="I65" s="212"/>
      <c r="J65" s="279"/>
      <c r="K65" s="279"/>
      <c r="L65" s="279"/>
      <c r="M65" s="279"/>
      <c r="N65" s="279"/>
      <c r="O65" s="246"/>
      <c r="P65" s="246"/>
      <c r="Q65" s="246"/>
      <c r="R65" s="246"/>
    </row>
    <row r="66" spans="1:18" ht="15" customHeight="1" x14ac:dyDescent="0.25">
      <c r="B66" s="208"/>
      <c r="C66" s="314"/>
      <c r="D66" s="315"/>
      <c r="E66" s="213" t="s">
        <v>16</v>
      </c>
      <c r="F66" s="322" t="s">
        <v>239</v>
      </c>
      <c r="G66" s="322"/>
      <c r="H66" s="215">
        <v>340</v>
      </c>
      <c r="I66" s="212"/>
    </row>
    <row r="67" spans="1:18" ht="15" customHeight="1" x14ac:dyDescent="0.25">
      <c r="B67" s="208"/>
      <c r="C67" s="314"/>
      <c r="D67" s="315"/>
      <c r="E67" s="213" t="s">
        <v>16</v>
      </c>
      <c r="F67" s="322" t="s">
        <v>238</v>
      </c>
      <c r="G67" s="322"/>
      <c r="H67" s="215">
        <v>340</v>
      </c>
      <c r="I67" s="212"/>
    </row>
    <row r="68" spans="1:18" ht="15" customHeight="1" x14ac:dyDescent="0.25">
      <c r="B68" s="208"/>
      <c r="C68" s="314"/>
      <c r="D68" s="315"/>
      <c r="E68" s="213" t="s">
        <v>16</v>
      </c>
      <c r="F68" s="216" t="s">
        <v>341</v>
      </c>
      <c r="G68" s="217"/>
      <c r="H68" s="215">
        <v>100</v>
      </c>
      <c r="I68" s="212"/>
    </row>
    <row r="69" spans="1:18" ht="15" customHeight="1" x14ac:dyDescent="0.25">
      <c r="B69" s="208"/>
      <c r="C69" s="314"/>
      <c r="D69" s="315"/>
      <c r="E69" s="213" t="s">
        <v>16</v>
      </c>
      <c r="F69" s="322" t="s">
        <v>89</v>
      </c>
      <c r="G69" s="322"/>
      <c r="H69" s="215">
        <v>100</v>
      </c>
      <c r="I69" s="212"/>
    </row>
    <row r="70" spans="1:18" ht="15" customHeight="1" x14ac:dyDescent="0.25">
      <c r="B70" s="208"/>
      <c r="C70" s="314"/>
      <c r="D70" s="315"/>
      <c r="E70" s="213" t="s">
        <v>16</v>
      </c>
      <c r="F70" s="216" t="s">
        <v>200</v>
      </c>
      <c r="G70" s="217"/>
      <c r="H70" s="215">
        <v>420</v>
      </c>
      <c r="I70" s="212"/>
    </row>
    <row r="71" spans="1:18" ht="15" customHeight="1" x14ac:dyDescent="0.25">
      <c r="B71" s="208"/>
      <c r="C71" s="314"/>
      <c r="D71" s="315"/>
      <c r="E71" s="213" t="s">
        <v>16</v>
      </c>
      <c r="F71" s="322" t="s">
        <v>91</v>
      </c>
      <c r="G71" s="322"/>
      <c r="H71" s="215">
        <v>100</v>
      </c>
      <c r="I71" s="212"/>
    </row>
    <row r="72" spans="1:18" ht="15" customHeight="1" x14ac:dyDescent="0.25">
      <c r="B72" s="208"/>
      <c r="C72" s="314"/>
      <c r="D72" s="315"/>
      <c r="E72" s="213" t="s">
        <v>16</v>
      </c>
      <c r="F72" s="322" t="s">
        <v>237</v>
      </c>
      <c r="G72" s="322"/>
      <c r="H72" s="215">
        <v>100</v>
      </c>
      <c r="I72" s="212"/>
    </row>
    <row r="73" spans="1:18" ht="15" customHeight="1" x14ac:dyDescent="0.25">
      <c r="B73" s="208"/>
      <c r="C73" s="314"/>
      <c r="D73" s="315"/>
      <c r="E73" s="213" t="s">
        <v>16</v>
      </c>
      <c r="F73" s="216" t="s">
        <v>338</v>
      </c>
      <c r="G73" s="217"/>
      <c r="H73" s="215">
        <v>275</v>
      </c>
      <c r="I73" s="212"/>
    </row>
    <row r="74" spans="1:18" ht="15" customHeight="1" x14ac:dyDescent="0.25">
      <c r="B74" s="208"/>
      <c r="C74" s="314"/>
      <c r="D74" s="315"/>
      <c r="E74" s="213" t="s">
        <v>16</v>
      </c>
      <c r="F74" s="216" t="s">
        <v>339</v>
      </c>
      <c r="G74" s="217"/>
      <c r="H74" s="215">
        <v>275</v>
      </c>
      <c r="I74" s="212"/>
    </row>
    <row r="75" spans="1:18" ht="15" customHeight="1" x14ac:dyDescent="0.25">
      <c r="B75" s="208"/>
      <c r="C75" s="314"/>
      <c r="D75" s="315"/>
      <c r="E75" s="213" t="s">
        <v>16</v>
      </c>
      <c r="F75" s="216" t="s">
        <v>340</v>
      </c>
      <c r="G75" s="217"/>
      <c r="H75" s="215">
        <v>275</v>
      </c>
      <c r="I75" s="212"/>
    </row>
    <row r="76" spans="1:18" ht="15" customHeight="1" x14ac:dyDescent="0.25">
      <c r="B76" s="208"/>
      <c r="C76" s="314"/>
      <c r="D76" s="315"/>
      <c r="E76" s="213" t="s">
        <v>16</v>
      </c>
      <c r="F76" s="216" t="s">
        <v>336</v>
      </c>
      <c r="G76" s="217"/>
      <c r="H76" s="215">
        <v>100</v>
      </c>
      <c r="I76" s="212"/>
    </row>
    <row r="77" spans="1:18" ht="15" customHeight="1" x14ac:dyDescent="0.25">
      <c r="B77" s="208"/>
      <c r="C77" s="314"/>
      <c r="D77" s="315"/>
      <c r="E77" s="213" t="s">
        <v>16</v>
      </c>
      <c r="F77" s="322" t="s">
        <v>197</v>
      </c>
      <c r="G77" s="322"/>
      <c r="H77" s="215">
        <v>350</v>
      </c>
      <c r="I77" s="212"/>
      <c r="N77" s="294"/>
      <c r="O77" s="265"/>
      <c r="P77" s="265"/>
    </row>
    <row r="78" spans="1:18" ht="15" customHeight="1" x14ac:dyDescent="0.25">
      <c r="B78" s="208"/>
      <c r="C78" s="314"/>
      <c r="D78" s="315"/>
      <c r="E78" s="213" t="s">
        <v>16</v>
      </c>
      <c r="F78" s="325" t="s">
        <v>191</v>
      </c>
      <c r="G78" s="325"/>
      <c r="H78" s="218">
        <v>120</v>
      </c>
      <c r="I78" s="212"/>
    </row>
    <row r="79" spans="1:18" ht="15" customHeight="1" x14ac:dyDescent="0.25">
      <c r="B79" s="208"/>
      <c r="C79" s="312" t="s">
        <v>343</v>
      </c>
      <c r="D79" s="219" t="s">
        <v>377</v>
      </c>
      <c r="E79" s="220"/>
      <c r="F79" s="221"/>
      <c r="G79" s="221"/>
      <c r="H79" s="222"/>
      <c r="I79" s="212"/>
      <c r="O79" s="265"/>
      <c r="P79" s="264"/>
    </row>
    <row r="80" spans="1:18" ht="15" customHeight="1" x14ac:dyDescent="0.25">
      <c r="B80" s="208"/>
      <c r="C80" s="318"/>
      <c r="D80" s="223"/>
      <c r="E80" s="224" t="s">
        <v>17</v>
      </c>
      <c r="F80" s="225" t="s">
        <v>345</v>
      </c>
      <c r="G80" s="217"/>
      <c r="H80" s="226">
        <v>250</v>
      </c>
      <c r="I80" s="212"/>
    </row>
    <row r="81" spans="2:9" ht="15" customHeight="1" x14ac:dyDescent="0.25">
      <c r="B81" s="208"/>
      <c r="C81" s="318"/>
      <c r="D81" s="223"/>
      <c r="E81" s="224" t="s">
        <v>17</v>
      </c>
      <c r="F81" s="322" t="s">
        <v>236</v>
      </c>
      <c r="G81" s="322"/>
      <c r="H81" s="215">
        <v>50</v>
      </c>
      <c r="I81" s="212"/>
    </row>
    <row r="82" spans="2:9" ht="15" customHeight="1" x14ac:dyDescent="0.25">
      <c r="B82" s="208"/>
      <c r="C82" s="318"/>
      <c r="D82" s="223"/>
      <c r="E82" s="224" t="s">
        <v>17</v>
      </c>
      <c r="F82" s="216" t="s">
        <v>344</v>
      </c>
      <c r="G82" s="217"/>
      <c r="H82" s="215">
        <v>65</v>
      </c>
      <c r="I82" s="212"/>
    </row>
    <row r="83" spans="2:9" ht="15" customHeight="1" x14ac:dyDescent="0.25">
      <c r="B83" s="208"/>
      <c r="C83" s="318"/>
      <c r="D83" s="223"/>
      <c r="E83" s="224" t="s">
        <v>17</v>
      </c>
      <c r="F83" s="322" t="s">
        <v>232</v>
      </c>
      <c r="G83" s="322"/>
      <c r="H83" s="215">
        <v>50</v>
      </c>
      <c r="I83" s="212"/>
    </row>
    <row r="84" spans="2:9" ht="15" customHeight="1" x14ac:dyDescent="0.25">
      <c r="B84" s="208"/>
      <c r="C84" s="318"/>
      <c r="D84" s="223"/>
      <c r="E84" s="224" t="s">
        <v>17</v>
      </c>
      <c r="F84" s="322" t="s">
        <v>264</v>
      </c>
      <c r="G84" s="322"/>
      <c r="H84" s="215">
        <v>50</v>
      </c>
      <c r="I84" s="212"/>
    </row>
    <row r="85" spans="2:9" ht="15" customHeight="1" x14ac:dyDescent="0.25">
      <c r="B85" s="208"/>
      <c r="C85" s="318"/>
      <c r="D85" s="223"/>
      <c r="E85" s="224" t="s">
        <v>17</v>
      </c>
      <c r="F85" s="322" t="s">
        <v>346</v>
      </c>
      <c r="G85" s="322"/>
      <c r="H85" s="215">
        <v>70</v>
      </c>
      <c r="I85" s="212"/>
    </row>
    <row r="86" spans="2:9" ht="15" customHeight="1" x14ac:dyDescent="0.25">
      <c r="B86" s="208"/>
      <c r="C86" s="318"/>
      <c r="D86" s="223"/>
      <c r="E86" s="224" t="s">
        <v>17</v>
      </c>
      <c r="F86" s="227" t="s">
        <v>347</v>
      </c>
      <c r="G86" s="217"/>
      <c r="H86" s="215">
        <v>250</v>
      </c>
      <c r="I86" s="212"/>
    </row>
    <row r="87" spans="2:9" ht="15" customHeight="1" x14ac:dyDescent="0.25">
      <c r="B87" s="208"/>
      <c r="C87" s="318"/>
      <c r="D87" s="223"/>
      <c r="E87" s="224" t="s">
        <v>17</v>
      </c>
      <c r="F87" s="227" t="s">
        <v>348</v>
      </c>
      <c r="G87" s="217"/>
      <c r="H87" s="215">
        <v>250</v>
      </c>
      <c r="I87" s="212"/>
    </row>
    <row r="88" spans="2:9" ht="15" customHeight="1" x14ac:dyDescent="0.25">
      <c r="B88" s="208"/>
      <c r="C88" s="318"/>
      <c r="D88" s="223"/>
      <c r="E88" s="224" t="s">
        <v>17</v>
      </c>
      <c r="F88" s="322" t="s">
        <v>234</v>
      </c>
      <c r="G88" s="322"/>
      <c r="H88" s="215">
        <v>60</v>
      </c>
      <c r="I88" s="212"/>
    </row>
    <row r="89" spans="2:9" ht="15" customHeight="1" x14ac:dyDescent="0.25">
      <c r="B89" s="208"/>
      <c r="C89" s="318"/>
      <c r="D89" s="223"/>
      <c r="E89" s="224" t="s">
        <v>17</v>
      </c>
      <c r="F89" s="322" t="s">
        <v>226</v>
      </c>
      <c r="G89" s="322"/>
      <c r="H89" s="215">
        <v>100</v>
      </c>
      <c r="I89" s="212"/>
    </row>
    <row r="90" spans="2:9" ht="15" customHeight="1" x14ac:dyDescent="0.25">
      <c r="B90" s="208"/>
      <c r="C90" s="318"/>
      <c r="D90" s="223"/>
      <c r="E90" s="224" t="s">
        <v>17</v>
      </c>
      <c r="F90" s="216" t="s">
        <v>227</v>
      </c>
      <c r="G90" s="217"/>
      <c r="H90" s="215">
        <v>140</v>
      </c>
      <c r="I90" s="212"/>
    </row>
    <row r="91" spans="2:9" ht="15" customHeight="1" x14ac:dyDescent="0.25">
      <c r="B91" s="208"/>
      <c r="C91" s="318"/>
      <c r="D91" s="223"/>
      <c r="E91" s="224" t="s">
        <v>17</v>
      </c>
      <c r="F91" s="322" t="s">
        <v>349</v>
      </c>
      <c r="G91" s="322"/>
      <c r="H91" s="215">
        <v>50</v>
      </c>
      <c r="I91" s="212"/>
    </row>
    <row r="92" spans="2:9" ht="15" customHeight="1" x14ac:dyDescent="0.25">
      <c r="B92" s="208"/>
      <c r="C92" s="318"/>
      <c r="D92" s="223"/>
      <c r="E92" s="224" t="s">
        <v>17</v>
      </c>
      <c r="F92" s="322" t="s">
        <v>233</v>
      </c>
      <c r="G92" s="322"/>
      <c r="H92" s="215">
        <v>50</v>
      </c>
      <c r="I92" s="212"/>
    </row>
    <row r="93" spans="2:9" ht="15" customHeight="1" x14ac:dyDescent="0.25">
      <c r="B93" s="208"/>
      <c r="C93" s="318"/>
      <c r="D93" s="223"/>
      <c r="E93" s="224" t="s">
        <v>17</v>
      </c>
      <c r="F93" s="322" t="s">
        <v>235</v>
      </c>
      <c r="G93" s="322"/>
      <c r="H93" s="215">
        <v>100</v>
      </c>
      <c r="I93" s="212"/>
    </row>
    <row r="94" spans="2:9" ht="15" customHeight="1" x14ac:dyDescent="0.25">
      <c r="B94" s="208"/>
      <c r="C94" s="318"/>
      <c r="D94" s="223"/>
      <c r="E94" s="224" t="s">
        <v>17</v>
      </c>
      <c r="F94" s="216" t="s">
        <v>350</v>
      </c>
      <c r="G94" s="217"/>
      <c r="H94" s="215">
        <v>50</v>
      </c>
      <c r="I94" s="212"/>
    </row>
    <row r="95" spans="2:9" ht="15" customHeight="1" x14ac:dyDescent="0.25">
      <c r="B95" s="208"/>
      <c r="C95" s="318"/>
      <c r="D95" s="223"/>
      <c r="E95" s="224" t="s">
        <v>17</v>
      </c>
      <c r="F95" s="216" t="s">
        <v>351</v>
      </c>
      <c r="G95" s="217"/>
      <c r="H95" s="215">
        <v>50</v>
      </c>
      <c r="I95" s="212"/>
    </row>
    <row r="96" spans="2:9" ht="15" customHeight="1" x14ac:dyDescent="0.25">
      <c r="B96" s="208"/>
      <c r="C96" s="318"/>
      <c r="D96" s="228" t="s">
        <v>263</v>
      </c>
      <c r="E96" s="220"/>
      <c r="F96" s="229"/>
      <c r="G96" s="229"/>
      <c r="H96" s="230"/>
      <c r="I96" s="212"/>
    </row>
    <row r="97" spans="2:9" ht="15" customHeight="1" x14ac:dyDescent="0.25">
      <c r="B97" s="208"/>
      <c r="C97" s="318"/>
      <c r="D97" s="223"/>
      <c r="E97" s="224" t="s">
        <v>17</v>
      </c>
      <c r="F97" s="322" t="s">
        <v>356</v>
      </c>
      <c r="G97" s="322"/>
      <c r="H97" s="215">
        <v>350</v>
      </c>
      <c r="I97" s="212"/>
    </row>
    <row r="98" spans="2:9" ht="15" customHeight="1" x14ac:dyDescent="0.25">
      <c r="B98" s="208"/>
      <c r="C98" s="318"/>
      <c r="D98" s="223"/>
      <c r="E98" s="224" t="s">
        <v>17</v>
      </c>
      <c r="F98" s="216" t="s">
        <v>223</v>
      </c>
      <c r="G98" s="217"/>
      <c r="H98" s="215">
        <v>80</v>
      </c>
      <c r="I98" s="212"/>
    </row>
    <row r="99" spans="2:9" ht="15" customHeight="1" x14ac:dyDescent="0.25">
      <c r="B99" s="208"/>
      <c r="C99" s="318"/>
      <c r="D99" s="223"/>
      <c r="E99" s="224" t="s">
        <v>17</v>
      </c>
      <c r="F99" s="216" t="s">
        <v>357</v>
      </c>
      <c r="G99" s="217"/>
      <c r="H99" s="215">
        <v>250</v>
      </c>
      <c r="I99" s="212"/>
    </row>
    <row r="100" spans="2:9" ht="15" customHeight="1" x14ac:dyDescent="0.25">
      <c r="B100" s="208"/>
      <c r="C100" s="318"/>
      <c r="D100" s="223"/>
      <c r="E100" s="224" t="s">
        <v>17</v>
      </c>
      <c r="F100" s="322" t="s">
        <v>353</v>
      </c>
      <c r="G100" s="322"/>
      <c r="H100" s="215">
        <v>325</v>
      </c>
      <c r="I100" s="212"/>
    </row>
    <row r="101" spans="2:9" ht="15" customHeight="1" x14ac:dyDescent="0.25">
      <c r="B101" s="208"/>
      <c r="C101" s="318"/>
      <c r="D101" s="223"/>
      <c r="E101" s="224" t="s">
        <v>17</v>
      </c>
      <c r="F101" s="216" t="s">
        <v>355</v>
      </c>
      <c r="G101" s="217"/>
      <c r="H101" s="215">
        <v>510</v>
      </c>
      <c r="I101" s="212"/>
    </row>
    <row r="102" spans="2:9" ht="15" customHeight="1" x14ac:dyDescent="0.25">
      <c r="B102" s="208"/>
      <c r="C102" s="318"/>
      <c r="D102" s="223"/>
      <c r="E102" s="224" t="s">
        <v>17</v>
      </c>
      <c r="F102" s="322" t="s">
        <v>354</v>
      </c>
      <c r="G102" s="322"/>
      <c r="H102" s="215">
        <v>490</v>
      </c>
      <c r="I102" s="212"/>
    </row>
    <row r="103" spans="2:9" ht="15" customHeight="1" x14ac:dyDescent="0.25">
      <c r="B103" s="208"/>
      <c r="C103" s="318"/>
      <c r="D103" s="223"/>
      <c r="E103" s="224" t="s">
        <v>17</v>
      </c>
      <c r="F103" s="322" t="s">
        <v>352</v>
      </c>
      <c r="G103" s="322"/>
      <c r="H103" s="215">
        <v>510</v>
      </c>
      <c r="I103" s="212"/>
    </row>
    <row r="104" spans="2:9" ht="15" customHeight="1" x14ac:dyDescent="0.25">
      <c r="B104" s="208"/>
      <c r="C104" s="318"/>
      <c r="D104" s="223"/>
      <c r="E104" s="224" t="s">
        <v>17</v>
      </c>
      <c r="F104" s="322" t="s">
        <v>358</v>
      </c>
      <c r="G104" s="322"/>
      <c r="H104" s="215">
        <v>100</v>
      </c>
      <c r="I104" s="212"/>
    </row>
    <row r="105" spans="2:9" ht="15" customHeight="1" x14ac:dyDescent="0.25">
      <c r="B105" s="208"/>
      <c r="C105" s="318"/>
      <c r="D105" s="223"/>
      <c r="E105" s="224" t="s">
        <v>17</v>
      </c>
      <c r="F105" s="322" t="s">
        <v>359</v>
      </c>
      <c r="G105" s="322"/>
      <c r="H105" s="215">
        <v>250</v>
      </c>
      <c r="I105" s="212"/>
    </row>
    <row r="106" spans="2:9" ht="15" customHeight="1" x14ac:dyDescent="0.25">
      <c r="B106" s="208"/>
      <c r="C106" s="318"/>
      <c r="D106" s="223"/>
      <c r="E106" s="224" t="s">
        <v>17</v>
      </c>
      <c r="F106" s="322" t="s">
        <v>222</v>
      </c>
      <c r="G106" s="322"/>
      <c r="H106" s="215">
        <v>250</v>
      </c>
      <c r="I106" s="212"/>
    </row>
    <row r="107" spans="2:9" ht="15" customHeight="1" x14ac:dyDescent="0.25">
      <c r="B107" s="208"/>
      <c r="C107" s="318"/>
      <c r="D107" s="223"/>
      <c r="E107" s="224" t="s">
        <v>17</v>
      </c>
      <c r="F107" s="216" t="s">
        <v>360</v>
      </c>
      <c r="G107" s="217"/>
      <c r="H107" s="215">
        <v>780</v>
      </c>
      <c r="I107" s="212"/>
    </row>
    <row r="108" spans="2:9" ht="15" customHeight="1" x14ac:dyDescent="0.25">
      <c r="B108" s="208"/>
      <c r="C108" s="318"/>
      <c r="D108" s="223"/>
      <c r="E108" s="224" t="s">
        <v>17</v>
      </c>
      <c r="F108" s="216" t="s">
        <v>361</v>
      </c>
      <c r="G108" s="217"/>
      <c r="H108" s="215">
        <v>100</v>
      </c>
      <c r="I108" s="212"/>
    </row>
    <row r="109" spans="2:9" ht="15" customHeight="1" x14ac:dyDescent="0.25">
      <c r="B109" s="208"/>
      <c r="C109" s="318"/>
      <c r="D109" s="223"/>
      <c r="E109" s="224" t="s">
        <v>17</v>
      </c>
      <c r="F109" s="216" t="s">
        <v>265</v>
      </c>
      <c r="G109" s="217"/>
      <c r="H109" s="215">
        <v>250</v>
      </c>
      <c r="I109" s="212"/>
    </row>
    <row r="110" spans="2:9" ht="15" customHeight="1" x14ac:dyDescent="0.25">
      <c r="B110" s="208"/>
      <c r="C110" s="318"/>
      <c r="D110" s="223"/>
      <c r="E110" s="224" t="s">
        <v>17</v>
      </c>
      <c r="F110" s="216" t="s">
        <v>362</v>
      </c>
      <c r="G110" s="217"/>
      <c r="H110" s="215">
        <v>170</v>
      </c>
      <c r="I110" s="212"/>
    </row>
    <row r="111" spans="2:9" ht="15" customHeight="1" x14ac:dyDescent="0.25">
      <c r="B111" s="208"/>
      <c r="C111" s="318"/>
      <c r="D111" s="223"/>
      <c r="E111" s="224" t="s">
        <v>17</v>
      </c>
      <c r="F111" s="216" t="s">
        <v>363</v>
      </c>
      <c r="G111" s="217"/>
      <c r="H111" s="215">
        <v>250</v>
      </c>
      <c r="I111" s="212"/>
    </row>
    <row r="112" spans="2:9" ht="15" customHeight="1" x14ac:dyDescent="0.25">
      <c r="B112" s="208"/>
      <c r="C112" s="318"/>
      <c r="D112" s="228" t="s">
        <v>266</v>
      </c>
      <c r="E112" s="220"/>
      <c r="F112" s="229"/>
      <c r="G112" s="229"/>
      <c r="H112" s="230"/>
      <c r="I112" s="212"/>
    </row>
    <row r="113" spans="2:9" ht="15" customHeight="1" x14ac:dyDescent="0.25">
      <c r="B113" s="208"/>
      <c r="C113" s="318"/>
      <c r="D113" s="223"/>
      <c r="E113" s="224" t="s">
        <v>17</v>
      </c>
      <c r="F113" s="322" t="s">
        <v>364</v>
      </c>
      <c r="G113" s="322"/>
      <c r="H113" s="215">
        <v>30</v>
      </c>
      <c r="I113" s="212"/>
    </row>
    <row r="114" spans="2:9" ht="15" customHeight="1" x14ac:dyDescent="0.25">
      <c r="B114" s="208"/>
      <c r="C114" s="318"/>
      <c r="D114" s="223"/>
      <c r="E114" s="224" t="s">
        <v>17</v>
      </c>
      <c r="F114" s="322" t="s">
        <v>225</v>
      </c>
      <c r="G114" s="322"/>
      <c r="H114" s="215">
        <v>50</v>
      </c>
      <c r="I114" s="212"/>
    </row>
    <row r="115" spans="2:9" ht="15" customHeight="1" x14ac:dyDescent="0.25">
      <c r="B115" s="208"/>
      <c r="C115" s="318"/>
      <c r="D115" s="223"/>
      <c r="E115" s="224" t="s">
        <v>17</v>
      </c>
      <c r="F115" s="322" t="s">
        <v>231</v>
      </c>
      <c r="G115" s="322"/>
      <c r="H115" s="215">
        <v>50</v>
      </c>
      <c r="I115" s="212"/>
    </row>
    <row r="116" spans="2:9" ht="15" customHeight="1" x14ac:dyDescent="0.25">
      <c r="B116" s="208"/>
      <c r="C116" s="318"/>
      <c r="D116" s="223"/>
      <c r="E116" s="224" t="s">
        <v>17</v>
      </c>
      <c r="F116" s="322" t="s">
        <v>230</v>
      </c>
      <c r="G116" s="322"/>
      <c r="H116" s="215">
        <v>30</v>
      </c>
      <c r="I116" s="212"/>
    </row>
    <row r="117" spans="2:9" ht="15" customHeight="1" x14ac:dyDescent="0.25">
      <c r="B117" s="208"/>
      <c r="C117" s="318"/>
      <c r="D117" s="223"/>
      <c r="E117" s="224" t="s">
        <v>17</v>
      </c>
      <c r="F117" s="325" t="s">
        <v>224</v>
      </c>
      <c r="G117" s="325"/>
      <c r="H117" s="218">
        <v>80</v>
      </c>
      <c r="I117" s="212"/>
    </row>
    <row r="118" spans="2:9" ht="15" customHeight="1" x14ac:dyDescent="0.25">
      <c r="B118" s="208"/>
      <c r="C118" s="318"/>
      <c r="D118" s="223"/>
      <c r="E118" s="224" t="s">
        <v>17</v>
      </c>
      <c r="F118" s="231" t="s">
        <v>365</v>
      </c>
      <c r="G118" s="217"/>
      <c r="H118" s="218">
        <v>200</v>
      </c>
      <c r="I118" s="212"/>
    </row>
    <row r="119" spans="2:9" ht="15" customHeight="1" x14ac:dyDescent="0.25">
      <c r="B119" s="208"/>
      <c r="C119" s="318"/>
      <c r="D119" s="228" t="s">
        <v>376</v>
      </c>
      <c r="E119" s="232"/>
      <c r="F119" s="233"/>
      <c r="G119" s="229"/>
      <c r="H119" s="230"/>
      <c r="I119" s="212"/>
    </row>
    <row r="120" spans="2:9" ht="15" customHeight="1" x14ac:dyDescent="0.25">
      <c r="B120" s="208"/>
      <c r="C120" s="318"/>
      <c r="D120" s="223"/>
      <c r="E120" s="224" t="s">
        <v>17</v>
      </c>
      <c r="F120" s="322" t="s">
        <v>366</v>
      </c>
      <c r="G120" s="322"/>
      <c r="H120" s="215">
        <v>250</v>
      </c>
      <c r="I120" s="212"/>
    </row>
    <row r="121" spans="2:9" ht="15" customHeight="1" x14ac:dyDescent="0.25">
      <c r="B121" s="208"/>
      <c r="C121" s="318"/>
      <c r="D121" s="223"/>
      <c r="E121" s="224" t="s">
        <v>17</v>
      </c>
      <c r="F121" s="216" t="s">
        <v>367</v>
      </c>
      <c r="G121" s="217"/>
      <c r="H121" s="215">
        <v>250</v>
      </c>
      <c r="I121" s="212"/>
    </row>
    <row r="122" spans="2:9" ht="15" customHeight="1" x14ac:dyDescent="0.25">
      <c r="B122" s="208"/>
      <c r="C122" s="318"/>
      <c r="D122" s="223"/>
      <c r="E122" s="224" t="s">
        <v>17</v>
      </c>
      <c r="F122" s="216" t="s">
        <v>368</v>
      </c>
      <c r="G122" s="217"/>
      <c r="H122" s="215">
        <v>250</v>
      </c>
      <c r="I122" s="212"/>
    </row>
    <row r="123" spans="2:9" ht="15" customHeight="1" x14ac:dyDescent="0.25">
      <c r="B123" s="208"/>
      <c r="C123" s="318"/>
      <c r="D123" s="223"/>
      <c r="E123" s="224" t="s">
        <v>17</v>
      </c>
      <c r="F123" s="322" t="s">
        <v>258</v>
      </c>
      <c r="G123" s="322"/>
      <c r="H123" s="215">
        <v>250</v>
      </c>
      <c r="I123" s="212"/>
    </row>
    <row r="124" spans="2:9" ht="15" customHeight="1" x14ac:dyDescent="0.25">
      <c r="B124" s="208"/>
      <c r="C124" s="318"/>
      <c r="D124" s="223"/>
      <c r="E124" s="224" t="s">
        <v>17</v>
      </c>
      <c r="F124" s="216" t="s">
        <v>369</v>
      </c>
      <c r="G124" s="217"/>
      <c r="H124" s="215">
        <v>250</v>
      </c>
      <c r="I124" s="212"/>
    </row>
    <row r="125" spans="2:9" ht="15" customHeight="1" x14ac:dyDescent="0.25">
      <c r="B125" s="208"/>
      <c r="C125" s="318"/>
      <c r="D125" s="223"/>
      <c r="E125" s="224" t="s">
        <v>17</v>
      </c>
      <c r="F125" s="216" t="s">
        <v>370</v>
      </c>
      <c r="G125" s="217"/>
      <c r="H125" s="215">
        <v>250</v>
      </c>
      <c r="I125" s="212"/>
    </row>
    <row r="126" spans="2:9" ht="15" customHeight="1" x14ac:dyDescent="0.25">
      <c r="B126" s="208"/>
      <c r="C126" s="318"/>
      <c r="D126" s="223"/>
      <c r="E126" s="224" t="s">
        <v>17</v>
      </c>
      <c r="F126" s="216" t="s">
        <v>371</v>
      </c>
      <c r="G126" s="217"/>
      <c r="H126" s="215">
        <v>450</v>
      </c>
      <c r="I126" s="212"/>
    </row>
    <row r="127" spans="2:9" ht="15" customHeight="1" x14ac:dyDescent="0.25">
      <c r="B127" s="208"/>
      <c r="C127" s="318"/>
      <c r="D127" s="223"/>
      <c r="E127" s="224" t="s">
        <v>17</v>
      </c>
      <c r="F127" s="216" t="s">
        <v>372</v>
      </c>
      <c r="G127" s="217"/>
      <c r="H127" s="215">
        <v>300</v>
      </c>
      <c r="I127" s="212"/>
    </row>
    <row r="128" spans="2:9" ht="15" customHeight="1" x14ac:dyDescent="0.25">
      <c r="B128" s="208"/>
      <c r="C128" s="318"/>
      <c r="D128" s="223"/>
      <c r="E128" s="224" t="s">
        <v>17</v>
      </c>
      <c r="F128" s="216" t="s">
        <v>373</v>
      </c>
      <c r="G128" s="217"/>
      <c r="H128" s="215">
        <v>50</v>
      </c>
      <c r="I128" s="212"/>
    </row>
    <row r="129" spans="2:9" ht="15" customHeight="1" x14ac:dyDescent="0.25">
      <c r="B129" s="208"/>
      <c r="C129" s="318"/>
      <c r="D129" s="223"/>
      <c r="E129" s="224" t="s">
        <v>17</v>
      </c>
      <c r="F129" s="322" t="s">
        <v>257</v>
      </c>
      <c r="G129" s="322"/>
      <c r="H129" s="215">
        <v>760</v>
      </c>
      <c r="I129" s="212"/>
    </row>
    <row r="130" spans="2:9" ht="15" customHeight="1" x14ac:dyDescent="0.25">
      <c r="B130" s="208"/>
      <c r="C130" s="318"/>
      <c r="D130" s="223"/>
      <c r="E130" s="224" t="s">
        <v>17</v>
      </c>
      <c r="F130" s="322" t="s">
        <v>374</v>
      </c>
      <c r="G130" s="322"/>
      <c r="H130" s="215">
        <v>420</v>
      </c>
      <c r="I130" s="212"/>
    </row>
    <row r="131" spans="2:9" ht="15" customHeight="1" x14ac:dyDescent="0.25">
      <c r="B131" s="208"/>
      <c r="C131" s="318"/>
      <c r="D131" s="228" t="s">
        <v>375</v>
      </c>
      <c r="E131" s="220"/>
      <c r="F131" s="229"/>
      <c r="G131" s="229"/>
      <c r="H131" s="230"/>
      <c r="I131" s="212"/>
    </row>
    <row r="132" spans="2:9" ht="15" customHeight="1" x14ac:dyDescent="0.25">
      <c r="B132" s="208"/>
      <c r="C132" s="318"/>
      <c r="D132" s="223"/>
      <c r="E132" s="224" t="s">
        <v>17</v>
      </c>
      <c r="F132" s="322" t="s">
        <v>379</v>
      </c>
      <c r="G132" s="322"/>
      <c r="H132" s="215">
        <v>550</v>
      </c>
      <c r="I132" s="212"/>
    </row>
    <row r="133" spans="2:9" ht="15" customHeight="1" x14ac:dyDescent="0.25">
      <c r="B133" s="208"/>
      <c r="C133" s="318"/>
      <c r="D133" s="223"/>
      <c r="E133" s="224" t="s">
        <v>17</v>
      </c>
      <c r="F133" s="322" t="s">
        <v>380</v>
      </c>
      <c r="G133" s="322"/>
      <c r="H133" s="215">
        <v>250</v>
      </c>
      <c r="I133" s="212"/>
    </row>
    <row r="134" spans="2:9" ht="15" customHeight="1" x14ac:dyDescent="0.25">
      <c r="B134" s="208"/>
      <c r="C134" s="318"/>
      <c r="D134" s="223"/>
      <c r="E134" s="224" t="s">
        <v>17</v>
      </c>
      <c r="F134" s="322" t="s">
        <v>381</v>
      </c>
      <c r="G134" s="322"/>
      <c r="H134" s="215">
        <v>150</v>
      </c>
      <c r="I134" s="212"/>
    </row>
    <row r="135" spans="2:9" ht="15" customHeight="1" x14ac:dyDescent="0.25">
      <c r="B135" s="208"/>
      <c r="C135" s="318"/>
      <c r="D135" s="223"/>
      <c r="E135" s="224" t="s">
        <v>17</v>
      </c>
      <c r="F135" s="322" t="s">
        <v>382</v>
      </c>
      <c r="G135" s="322"/>
      <c r="H135" s="215">
        <v>250</v>
      </c>
      <c r="I135" s="212"/>
    </row>
    <row r="136" spans="2:9" ht="15" customHeight="1" x14ac:dyDescent="0.25">
      <c r="B136" s="208"/>
      <c r="C136" s="318"/>
      <c r="D136" s="223"/>
      <c r="E136" s="224" t="s">
        <v>17</v>
      </c>
      <c r="F136" s="322" t="s">
        <v>378</v>
      </c>
      <c r="G136" s="322"/>
      <c r="H136" s="215">
        <v>250</v>
      </c>
      <c r="I136" s="212"/>
    </row>
    <row r="137" spans="2:9" ht="15" customHeight="1" x14ac:dyDescent="0.25">
      <c r="B137" s="208"/>
      <c r="C137" s="318"/>
      <c r="D137" s="228" t="s">
        <v>267</v>
      </c>
      <c r="E137" s="220"/>
      <c r="F137" s="229"/>
      <c r="G137" s="229"/>
      <c r="H137" s="230"/>
      <c r="I137" s="212"/>
    </row>
    <row r="138" spans="2:9" ht="15" customHeight="1" x14ac:dyDescent="0.25">
      <c r="B138" s="208"/>
      <c r="C138" s="318"/>
      <c r="D138" s="223"/>
      <c r="E138" s="224" t="s">
        <v>17</v>
      </c>
      <c r="F138" s="322" t="s">
        <v>229</v>
      </c>
      <c r="G138" s="322"/>
      <c r="H138" s="215">
        <v>250</v>
      </c>
      <c r="I138" s="212"/>
    </row>
    <row r="139" spans="2:9" ht="15" customHeight="1" x14ac:dyDescent="0.25">
      <c r="B139" s="208"/>
      <c r="C139" s="318"/>
      <c r="D139" s="223"/>
      <c r="E139" s="224" t="s">
        <v>17</v>
      </c>
      <c r="F139" s="322" t="s">
        <v>228</v>
      </c>
      <c r="G139" s="322"/>
      <c r="H139" s="215">
        <v>775</v>
      </c>
      <c r="I139" s="212"/>
    </row>
    <row r="140" spans="2:9" ht="15" customHeight="1" x14ac:dyDescent="0.25">
      <c r="B140" s="208"/>
      <c r="C140" s="318"/>
      <c r="D140" s="223"/>
      <c r="E140" s="224" t="s">
        <v>17</v>
      </c>
      <c r="F140" s="322" t="s">
        <v>259</v>
      </c>
      <c r="G140" s="322"/>
      <c r="H140" s="215">
        <v>500</v>
      </c>
      <c r="I140" s="212"/>
    </row>
    <row r="141" spans="2:9" ht="15" customHeight="1" x14ac:dyDescent="0.25">
      <c r="B141" s="208"/>
      <c r="C141" s="318"/>
      <c r="D141" s="223"/>
      <c r="E141" s="224" t="s">
        <v>17</v>
      </c>
      <c r="F141" s="322" t="s">
        <v>260</v>
      </c>
      <c r="G141" s="322"/>
      <c r="H141" s="215">
        <v>760</v>
      </c>
      <c r="I141" s="212"/>
    </row>
    <row r="142" spans="2:9" ht="15" customHeight="1" x14ac:dyDescent="0.25">
      <c r="B142" s="208"/>
      <c r="C142" s="318"/>
      <c r="D142" s="223"/>
      <c r="E142" s="224" t="s">
        <v>17</v>
      </c>
      <c r="F142" s="322" t="s">
        <v>383</v>
      </c>
      <c r="G142" s="322"/>
      <c r="H142" s="215">
        <v>750</v>
      </c>
      <c r="I142" s="212"/>
    </row>
    <row r="143" spans="2:9" ht="15" customHeight="1" x14ac:dyDescent="0.25">
      <c r="B143" s="208"/>
      <c r="C143" s="318"/>
      <c r="D143" s="228" t="s">
        <v>268</v>
      </c>
      <c r="E143" s="220"/>
      <c r="F143" s="229"/>
      <c r="G143" s="229"/>
      <c r="H143" s="230"/>
      <c r="I143" s="212"/>
    </row>
    <row r="144" spans="2:9" ht="15" customHeight="1" x14ac:dyDescent="0.25">
      <c r="B144" s="208"/>
      <c r="C144" s="319"/>
      <c r="D144" s="234"/>
      <c r="E144" s="235" t="s">
        <v>17</v>
      </c>
      <c r="F144" s="322" t="s">
        <v>186</v>
      </c>
      <c r="G144" s="322"/>
      <c r="H144" s="215">
        <v>250</v>
      </c>
      <c r="I144" s="212"/>
    </row>
    <row r="145" spans="2:9" ht="15" customHeight="1" x14ac:dyDescent="0.25">
      <c r="B145" s="208"/>
      <c r="C145" s="312" t="s">
        <v>18</v>
      </c>
      <c r="D145" s="313"/>
      <c r="E145" s="224" t="s">
        <v>18</v>
      </c>
      <c r="F145" s="324" t="s">
        <v>120</v>
      </c>
      <c r="G145" s="324"/>
      <c r="H145" s="214">
        <v>30</v>
      </c>
      <c r="I145" s="212"/>
    </row>
    <row r="146" spans="2:9" ht="15" customHeight="1" x14ac:dyDescent="0.25">
      <c r="B146" s="208"/>
      <c r="C146" s="314"/>
      <c r="D146" s="315"/>
      <c r="E146" s="224" t="s">
        <v>18</v>
      </c>
      <c r="F146" s="322" t="s">
        <v>121</v>
      </c>
      <c r="G146" s="322"/>
      <c r="H146" s="215">
        <v>30</v>
      </c>
      <c r="I146" s="212"/>
    </row>
    <row r="147" spans="2:9" ht="15" customHeight="1" x14ac:dyDescent="0.25">
      <c r="B147" s="208"/>
      <c r="C147" s="314"/>
      <c r="D147" s="315"/>
      <c r="E147" s="224" t="s">
        <v>18</v>
      </c>
      <c r="F147" s="322" t="s">
        <v>122</v>
      </c>
      <c r="G147" s="322"/>
      <c r="H147" s="215">
        <v>100</v>
      </c>
      <c r="I147" s="212"/>
    </row>
    <row r="148" spans="2:9" ht="15" customHeight="1" x14ac:dyDescent="0.25">
      <c r="B148" s="208"/>
      <c r="C148" s="314"/>
      <c r="D148" s="315"/>
      <c r="E148" s="224" t="s">
        <v>18</v>
      </c>
      <c r="F148" s="322" t="s">
        <v>123</v>
      </c>
      <c r="G148" s="322"/>
      <c r="H148" s="215">
        <v>100</v>
      </c>
      <c r="I148" s="212"/>
    </row>
    <row r="149" spans="2:9" ht="15" customHeight="1" x14ac:dyDescent="0.25">
      <c r="B149" s="208"/>
      <c r="C149" s="314"/>
      <c r="D149" s="315"/>
      <c r="E149" s="224" t="s">
        <v>18</v>
      </c>
      <c r="F149" s="322" t="s">
        <v>32</v>
      </c>
      <c r="G149" s="322"/>
      <c r="H149" s="215">
        <v>40</v>
      </c>
      <c r="I149" s="212"/>
    </row>
    <row r="150" spans="2:9" ht="15" customHeight="1" x14ac:dyDescent="0.25">
      <c r="B150" s="208"/>
      <c r="C150" s="314"/>
      <c r="D150" s="315"/>
      <c r="E150" s="224" t="s">
        <v>18</v>
      </c>
      <c r="F150" s="322" t="s">
        <v>34</v>
      </c>
      <c r="G150" s="322"/>
      <c r="H150" s="215">
        <v>430</v>
      </c>
      <c r="I150" s="212"/>
    </row>
    <row r="151" spans="2:9" ht="15" customHeight="1" x14ac:dyDescent="0.25">
      <c r="B151" s="208"/>
      <c r="C151" s="314"/>
      <c r="D151" s="315"/>
      <c r="E151" s="224" t="s">
        <v>18</v>
      </c>
      <c r="F151" s="322" t="s">
        <v>36</v>
      </c>
      <c r="G151" s="322"/>
      <c r="H151" s="215">
        <v>130</v>
      </c>
      <c r="I151" s="212"/>
    </row>
    <row r="152" spans="2:9" ht="15" customHeight="1" x14ac:dyDescent="0.25">
      <c r="B152" s="208"/>
      <c r="C152" s="314"/>
      <c r="D152" s="315"/>
      <c r="E152" s="224" t="s">
        <v>18</v>
      </c>
      <c r="F152" s="322" t="s">
        <v>38</v>
      </c>
      <c r="G152" s="322"/>
      <c r="H152" s="215">
        <v>300</v>
      </c>
      <c r="I152" s="212"/>
    </row>
    <row r="153" spans="2:9" ht="15" customHeight="1" x14ac:dyDescent="0.25">
      <c r="B153" s="208"/>
      <c r="C153" s="314"/>
      <c r="D153" s="315"/>
      <c r="E153" s="224" t="s">
        <v>18</v>
      </c>
      <c r="F153" s="322" t="s">
        <v>39</v>
      </c>
      <c r="G153" s="322"/>
      <c r="H153" s="215">
        <v>130</v>
      </c>
      <c r="I153" s="212"/>
    </row>
    <row r="154" spans="2:9" ht="15" customHeight="1" x14ac:dyDescent="0.25">
      <c r="B154" s="208"/>
      <c r="C154" s="314"/>
      <c r="D154" s="315"/>
      <c r="E154" s="224" t="s">
        <v>18</v>
      </c>
      <c r="F154" s="322" t="s">
        <v>40</v>
      </c>
      <c r="G154" s="322"/>
      <c r="H154" s="215">
        <v>400</v>
      </c>
      <c r="I154" s="212"/>
    </row>
    <row r="155" spans="2:9" ht="15" customHeight="1" x14ac:dyDescent="0.25">
      <c r="B155" s="208"/>
      <c r="C155" s="314"/>
      <c r="D155" s="315"/>
      <c r="E155" s="224" t="s">
        <v>18</v>
      </c>
      <c r="F155" s="322" t="s">
        <v>42</v>
      </c>
      <c r="G155" s="322"/>
      <c r="H155" s="215">
        <v>130</v>
      </c>
      <c r="I155" s="212"/>
    </row>
    <row r="156" spans="2:9" ht="15" customHeight="1" x14ac:dyDescent="0.25">
      <c r="B156" s="208"/>
      <c r="C156" s="314"/>
      <c r="D156" s="315"/>
      <c r="E156" s="224" t="s">
        <v>18</v>
      </c>
      <c r="F156" s="322" t="s">
        <v>44</v>
      </c>
      <c r="G156" s="322"/>
      <c r="H156" s="215">
        <v>700</v>
      </c>
      <c r="I156" s="212"/>
    </row>
    <row r="157" spans="2:9" ht="15" customHeight="1" x14ac:dyDescent="0.25">
      <c r="B157" s="208"/>
      <c r="C157" s="314"/>
      <c r="D157" s="315"/>
      <c r="E157" s="224" t="s">
        <v>18</v>
      </c>
      <c r="F157" s="322" t="s">
        <v>46</v>
      </c>
      <c r="G157" s="322"/>
      <c r="H157" s="215">
        <v>30</v>
      </c>
      <c r="I157" s="212"/>
    </row>
    <row r="158" spans="2:9" ht="15" customHeight="1" x14ac:dyDescent="0.25">
      <c r="B158" s="208"/>
      <c r="C158" s="314"/>
      <c r="D158" s="315"/>
      <c r="E158" s="224" t="s">
        <v>18</v>
      </c>
      <c r="F158" s="322" t="s">
        <v>48</v>
      </c>
      <c r="G158" s="322"/>
      <c r="H158" s="215">
        <v>350</v>
      </c>
      <c r="I158" s="212"/>
    </row>
    <row r="159" spans="2:9" ht="15" customHeight="1" x14ac:dyDescent="0.25">
      <c r="B159" s="208"/>
      <c r="C159" s="314"/>
      <c r="D159" s="315"/>
      <c r="E159" s="224" t="s">
        <v>18</v>
      </c>
      <c r="F159" s="322" t="s">
        <v>50</v>
      </c>
      <c r="G159" s="322"/>
      <c r="H159" s="215">
        <v>30</v>
      </c>
      <c r="I159" s="212"/>
    </row>
    <row r="160" spans="2:9" ht="15" customHeight="1" x14ac:dyDescent="0.25">
      <c r="B160" s="208"/>
      <c r="C160" s="314"/>
      <c r="D160" s="315"/>
      <c r="E160" s="224" t="s">
        <v>18</v>
      </c>
      <c r="F160" s="322" t="s">
        <v>53</v>
      </c>
      <c r="G160" s="322"/>
      <c r="H160" s="215">
        <v>750</v>
      </c>
      <c r="I160" s="212"/>
    </row>
    <row r="161" spans="2:9" ht="15" customHeight="1" x14ac:dyDescent="0.25">
      <c r="B161" s="208"/>
      <c r="C161" s="314"/>
      <c r="D161" s="315"/>
      <c r="E161" s="224" t="s">
        <v>18</v>
      </c>
      <c r="F161" s="322" t="s">
        <v>55</v>
      </c>
      <c r="G161" s="322"/>
      <c r="H161" s="215">
        <v>140</v>
      </c>
      <c r="I161" s="212"/>
    </row>
    <row r="162" spans="2:9" ht="15" customHeight="1" x14ac:dyDescent="0.25">
      <c r="B162" s="208"/>
      <c r="C162" s="314"/>
      <c r="D162" s="315"/>
      <c r="E162" s="224" t="s">
        <v>18</v>
      </c>
      <c r="F162" s="322" t="s">
        <v>55</v>
      </c>
      <c r="G162" s="322"/>
      <c r="H162" s="215">
        <v>500</v>
      </c>
      <c r="I162" s="212"/>
    </row>
    <row r="163" spans="2:9" ht="15" customHeight="1" x14ac:dyDescent="0.25">
      <c r="B163" s="208"/>
      <c r="C163" s="314"/>
      <c r="D163" s="315"/>
      <c r="E163" s="224" t="s">
        <v>18</v>
      </c>
      <c r="F163" s="322" t="s">
        <v>57</v>
      </c>
      <c r="G163" s="322"/>
      <c r="H163" s="215">
        <v>140</v>
      </c>
      <c r="I163" s="212"/>
    </row>
    <row r="164" spans="2:9" ht="15" customHeight="1" x14ac:dyDescent="0.25">
      <c r="B164" s="208"/>
      <c r="C164" s="314"/>
      <c r="D164" s="315"/>
      <c r="E164" s="224" t="s">
        <v>18</v>
      </c>
      <c r="F164" s="322" t="s">
        <v>59</v>
      </c>
      <c r="G164" s="322"/>
      <c r="H164" s="215">
        <v>500</v>
      </c>
      <c r="I164" s="212"/>
    </row>
    <row r="165" spans="2:9" ht="15" customHeight="1" x14ac:dyDescent="0.25">
      <c r="B165" s="208"/>
      <c r="C165" s="314"/>
      <c r="D165" s="315"/>
      <c r="E165" s="224" t="s">
        <v>18</v>
      </c>
      <c r="F165" s="322" t="s">
        <v>61</v>
      </c>
      <c r="G165" s="322"/>
      <c r="H165" s="215">
        <v>100</v>
      </c>
      <c r="I165" s="212"/>
    </row>
    <row r="166" spans="2:9" ht="15" customHeight="1" x14ac:dyDescent="0.25">
      <c r="B166" s="208"/>
      <c r="C166" s="314"/>
      <c r="D166" s="315"/>
      <c r="E166" s="224" t="s">
        <v>18</v>
      </c>
      <c r="F166" s="322" t="s">
        <v>63</v>
      </c>
      <c r="G166" s="322"/>
      <c r="H166" s="215">
        <v>100</v>
      </c>
      <c r="I166" s="212"/>
    </row>
    <row r="167" spans="2:9" ht="15" customHeight="1" x14ac:dyDescent="0.25">
      <c r="B167" s="208"/>
      <c r="C167" s="314"/>
      <c r="D167" s="315"/>
      <c r="E167" s="224" t="s">
        <v>18</v>
      </c>
      <c r="F167" s="322" t="s">
        <v>64</v>
      </c>
      <c r="G167" s="322"/>
      <c r="H167" s="215">
        <v>200</v>
      </c>
      <c r="I167" s="212"/>
    </row>
    <row r="168" spans="2:9" ht="15" customHeight="1" x14ac:dyDescent="0.25">
      <c r="B168" s="208"/>
      <c r="C168" s="316"/>
      <c r="D168" s="317"/>
      <c r="E168" s="224" t="s">
        <v>18</v>
      </c>
      <c r="F168" s="326" t="s">
        <v>65</v>
      </c>
      <c r="G168" s="326"/>
      <c r="H168" s="236">
        <v>200</v>
      </c>
      <c r="I168" s="212"/>
    </row>
    <row r="169" spans="2:9" ht="15" customHeight="1" x14ac:dyDescent="0.25">
      <c r="B169" s="208"/>
      <c r="C169" s="330" t="s">
        <v>128</v>
      </c>
      <c r="D169" s="313"/>
      <c r="E169" s="224" t="s">
        <v>128</v>
      </c>
      <c r="F169" s="324" t="s">
        <v>49</v>
      </c>
      <c r="G169" s="324"/>
      <c r="H169" s="214">
        <v>50</v>
      </c>
      <c r="I169" s="212"/>
    </row>
    <row r="170" spans="2:9" ht="15" customHeight="1" x14ac:dyDescent="0.25">
      <c r="B170" s="208"/>
      <c r="C170" s="314"/>
      <c r="D170" s="315"/>
      <c r="E170" s="224" t="s">
        <v>128</v>
      </c>
      <c r="F170" s="322" t="s">
        <v>221</v>
      </c>
      <c r="G170" s="322"/>
      <c r="H170" s="215">
        <v>100</v>
      </c>
      <c r="I170" s="212"/>
    </row>
    <row r="171" spans="2:9" ht="15" customHeight="1" x14ac:dyDescent="0.25">
      <c r="B171" s="208"/>
      <c r="C171" s="314"/>
      <c r="D171" s="315"/>
      <c r="E171" s="224" t="s">
        <v>128</v>
      </c>
      <c r="F171" s="322" t="s">
        <v>220</v>
      </c>
      <c r="G171" s="322"/>
      <c r="H171" s="215">
        <v>150</v>
      </c>
      <c r="I171" s="212"/>
    </row>
    <row r="172" spans="2:9" ht="15" customHeight="1" x14ac:dyDescent="0.25">
      <c r="B172" s="208"/>
      <c r="C172" s="314"/>
      <c r="D172" s="315"/>
      <c r="E172" s="224" t="s">
        <v>128</v>
      </c>
      <c r="F172" s="322" t="s">
        <v>219</v>
      </c>
      <c r="G172" s="322"/>
      <c r="H172" s="215">
        <v>400</v>
      </c>
      <c r="I172" s="212"/>
    </row>
    <row r="173" spans="2:9" ht="15" customHeight="1" x14ac:dyDescent="0.25">
      <c r="B173" s="208"/>
      <c r="C173" s="314"/>
      <c r="D173" s="315"/>
      <c r="E173" s="224" t="s">
        <v>128</v>
      </c>
      <c r="F173" s="322" t="s">
        <v>218</v>
      </c>
      <c r="G173" s="322"/>
      <c r="H173" s="215">
        <v>400</v>
      </c>
      <c r="I173" s="212"/>
    </row>
    <row r="174" spans="2:9" ht="15" customHeight="1" x14ac:dyDescent="0.25">
      <c r="B174" s="208"/>
      <c r="C174" s="314"/>
      <c r="D174" s="315"/>
      <c r="E174" s="224" t="s">
        <v>128</v>
      </c>
      <c r="F174" s="322" t="s">
        <v>217</v>
      </c>
      <c r="G174" s="322"/>
      <c r="H174" s="215">
        <v>50</v>
      </c>
      <c r="I174" s="212"/>
    </row>
    <row r="175" spans="2:9" ht="15" customHeight="1" x14ac:dyDescent="0.25">
      <c r="B175" s="208"/>
      <c r="C175" s="314"/>
      <c r="D175" s="315"/>
      <c r="E175" s="224" t="s">
        <v>128</v>
      </c>
      <c r="F175" s="322" t="s">
        <v>216</v>
      </c>
      <c r="G175" s="322"/>
      <c r="H175" s="215">
        <v>350</v>
      </c>
      <c r="I175" s="212"/>
    </row>
    <row r="176" spans="2:9" ht="15" customHeight="1" x14ac:dyDescent="0.25">
      <c r="B176" s="208"/>
      <c r="C176" s="314"/>
      <c r="D176" s="315"/>
      <c r="E176" s="224" t="s">
        <v>128</v>
      </c>
      <c r="F176" s="322" t="s">
        <v>187</v>
      </c>
      <c r="G176" s="322"/>
      <c r="H176" s="215">
        <v>350</v>
      </c>
      <c r="I176" s="212"/>
    </row>
    <row r="177" spans="2:9" ht="15" customHeight="1" x14ac:dyDescent="0.25">
      <c r="B177" s="208"/>
      <c r="C177" s="314"/>
      <c r="D177" s="315"/>
      <c r="E177" s="224" t="s">
        <v>128</v>
      </c>
      <c r="F177" s="322" t="s">
        <v>189</v>
      </c>
      <c r="G177" s="322"/>
      <c r="H177" s="215">
        <v>350</v>
      </c>
      <c r="I177" s="212"/>
    </row>
    <row r="178" spans="2:9" ht="15" customHeight="1" x14ac:dyDescent="0.25">
      <c r="B178" s="208"/>
      <c r="C178" s="314"/>
      <c r="D178" s="315"/>
      <c r="E178" s="224" t="s">
        <v>128</v>
      </c>
      <c r="F178" s="322" t="s">
        <v>215</v>
      </c>
      <c r="G178" s="322"/>
      <c r="H178" s="215">
        <v>100</v>
      </c>
      <c r="I178" s="212"/>
    </row>
    <row r="179" spans="2:9" ht="15" customHeight="1" x14ac:dyDescent="0.25">
      <c r="B179" s="208"/>
      <c r="C179" s="314"/>
      <c r="D179" s="315"/>
      <c r="E179" s="224" t="s">
        <v>128</v>
      </c>
      <c r="F179" s="322" t="s">
        <v>261</v>
      </c>
      <c r="G179" s="322"/>
      <c r="H179" s="215">
        <v>50</v>
      </c>
      <c r="I179" s="212"/>
    </row>
    <row r="180" spans="2:9" ht="15" customHeight="1" x14ac:dyDescent="0.25">
      <c r="B180" s="208"/>
      <c r="C180" s="314"/>
      <c r="D180" s="315"/>
      <c r="E180" s="224" t="s">
        <v>128</v>
      </c>
      <c r="F180" s="322" t="s">
        <v>188</v>
      </c>
      <c r="G180" s="322"/>
      <c r="H180" s="215">
        <v>150</v>
      </c>
      <c r="I180" s="212"/>
    </row>
    <row r="181" spans="2:9" ht="15" customHeight="1" x14ac:dyDescent="0.25">
      <c r="B181" s="208"/>
      <c r="C181" s="314"/>
      <c r="D181" s="315"/>
      <c r="E181" s="224" t="s">
        <v>128</v>
      </c>
      <c r="F181" s="322" t="s">
        <v>213</v>
      </c>
      <c r="G181" s="322"/>
      <c r="H181" s="215">
        <v>350</v>
      </c>
      <c r="I181" s="212"/>
    </row>
    <row r="182" spans="2:9" ht="15" customHeight="1" x14ac:dyDescent="0.25">
      <c r="B182" s="208"/>
      <c r="C182" s="314"/>
      <c r="D182" s="315"/>
      <c r="E182" s="224" t="s">
        <v>128</v>
      </c>
      <c r="F182" s="322" t="s">
        <v>212</v>
      </c>
      <c r="G182" s="322"/>
      <c r="H182" s="215">
        <v>350</v>
      </c>
      <c r="I182" s="212"/>
    </row>
    <row r="183" spans="2:9" ht="15" customHeight="1" x14ac:dyDescent="0.25">
      <c r="B183" s="208"/>
      <c r="C183" s="314"/>
      <c r="D183" s="315"/>
      <c r="E183" s="224" t="s">
        <v>128</v>
      </c>
      <c r="F183" s="322" t="s">
        <v>51</v>
      </c>
      <c r="G183" s="322"/>
      <c r="H183" s="215">
        <v>100</v>
      </c>
      <c r="I183" s="212"/>
    </row>
    <row r="184" spans="2:9" ht="15" customHeight="1" x14ac:dyDescent="0.25">
      <c r="B184" s="208"/>
      <c r="C184" s="314"/>
      <c r="D184" s="315"/>
      <c r="E184" s="224" t="s">
        <v>128</v>
      </c>
      <c r="F184" s="322" t="s">
        <v>262</v>
      </c>
      <c r="G184" s="322"/>
      <c r="H184" s="215">
        <v>250</v>
      </c>
      <c r="I184" s="212"/>
    </row>
    <row r="185" spans="2:9" ht="15" customHeight="1" x14ac:dyDescent="0.25">
      <c r="B185" s="208"/>
      <c r="C185" s="314"/>
      <c r="D185" s="315"/>
      <c r="E185" s="224" t="s">
        <v>128</v>
      </c>
      <c r="F185" s="322" t="s">
        <v>211</v>
      </c>
      <c r="G185" s="322"/>
      <c r="H185" s="215">
        <v>500</v>
      </c>
      <c r="I185" s="212"/>
    </row>
    <row r="186" spans="2:9" ht="15" customHeight="1" x14ac:dyDescent="0.25">
      <c r="B186" s="208"/>
      <c r="C186" s="314"/>
      <c r="D186" s="315"/>
      <c r="E186" s="224" t="s">
        <v>128</v>
      </c>
      <c r="F186" s="322" t="s">
        <v>210</v>
      </c>
      <c r="G186" s="322"/>
      <c r="H186" s="215">
        <v>420</v>
      </c>
      <c r="I186" s="212"/>
    </row>
    <row r="187" spans="2:9" ht="15" customHeight="1" x14ac:dyDescent="0.25">
      <c r="B187" s="208"/>
      <c r="C187" s="314"/>
      <c r="D187" s="315"/>
      <c r="E187" s="224" t="s">
        <v>128</v>
      </c>
      <c r="F187" s="322" t="s">
        <v>58</v>
      </c>
      <c r="G187" s="322"/>
      <c r="H187" s="215">
        <v>250</v>
      </c>
      <c r="I187" s="212"/>
    </row>
    <row r="188" spans="2:9" ht="15" customHeight="1" x14ac:dyDescent="0.25">
      <c r="B188" s="208"/>
      <c r="C188" s="314"/>
      <c r="D188" s="315"/>
      <c r="E188" s="224" t="s">
        <v>128</v>
      </c>
      <c r="F188" s="322" t="s">
        <v>191</v>
      </c>
      <c r="G188" s="322"/>
      <c r="H188" s="215">
        <v>120</v>
      </c>
      <c r="I188" s="212"/>
    </row>
    <row r="189" spans="2:9" ht="15" customHeight="1" x14ac:dyDescent="0.25">
      <c r="B189" s="208"/>
      <c r="C189" s="314"/>
      <c r="D189" s="315"/>
      <c r="E189" s="224" t="s">
        <v>128</v>
      </c>
      <c r="F189" s="322" t="s">
        <v>192</v>
      </c>
      <c r="G189" s="322"/>
      <c r="H189" s="215">
        <v>450</v>
      </c>
      <c r="I189" s="212"/>
    </row>
    <row r="190" spans="2:9" ht="15" customHeight="1" x14ac:dyDescent="0.25">
      <c r="B190" s="208"/>
      <c r="C190" s="314"/>
      <c r="D190" s="315"/>
      <c r="E190" s="224" t="s">
        <v>128</v>
      </c>
      <c r="F190" s="322" t="s">
        <v>209</v>
      </c>
      <c r="G190" s="322"/>
      <c r="H190" s="215">
        <v>100</v>
      </c>
      <c r="I190" s="212"/>
    </row>
    <row r="191" spans="2:9" ht="15" customHeight="1" x14ac:dyDescent="0.25">
      <c r="B191" s="208"/>
      <c r="C191" s="314"/>
      <c r="D191" s="315"/>
      <c r="E191" s="224" t="s">
        <v>128</v>
      </c>
      <c r="F191" s="322" t="s">
        <v>66</v>
      </c>
      <c r="G191" s="322"/>
      <c r="H191" s="215">
        <v>500</v>
      </c>
      <c r="I191" s="212"/>
    </row>
    <row r="192" spans="2:9" ht="15" customHeight="1" x14ac:dyDescent="0.25">
      <c r="B192" s="208"/>
      <c r="C192" s="314"/>
      <c r="D192" s="315"/>
      <c r="E192" s="224" t="s">
        <v>128</v>
      </c>
      <c r="F192" s="322" t="s">
        <v>208</v>
      </c>
      <c r="G192" s="322"/>
      <c r="H192" s="215">
        <v>250</v>
      </c>
      <c r="I192" s="212"/>
    </row>
    <row r="193" spans="2:9" ht="15" customHeight="1" x14ac:dyDescent="0.25">
      <c r="B193" s="208"/>
      <c r="C193" s="314"/>
      <c r="D193" s="315"/>
      <c r="E193" s="224" t="s">
        <v>128</v>
      </c>
      <c r="F193" s="322" t="s">
        <v>73</v>
      </c>
      <c r="G193" s="322"/>
      <c r="H193" s="215">
        <v>420</v>
      </c>
      <c r="I193" s="212"/>
    </row>
    <row r="194" spans="2:9" ht="15" customHeight="1" x14ac:dyDescent="0.25">
      <c r="B194" s="208"/>
      <c r="C194" s="314"/>
      <c r="D194" s="315"/>
      <c r="E194" s="224" t="s">
        <v>128</v>
      </c>
      <c r="F194" s="322" t="s">
        <v>207</v>
      </c>
      <c r="G194" s="322"/>
      <c r="H194" s="215">
        <v>100</v>
      </c>
      <c r="I194" s="212"/>
    </row>
    <row r="195" spans="2:9" ht="15" customHeight="1" x14ac:dyDescent="0.25">
      <c r="B195" s="208"/>
      <c r="C195" s="314"/>
      <c r="D195" s="315"/>
      <c r="E195" s="224" t="s">
        <v>128</v>
      </c>
      <c r="F195" s="322" t="s">
        <v>206</v>
      </c>
      <c r="G195" s="322"/>
      <c r="H195" s="215">
        <v>350</v>
      </c>
      <c r="I195" s="212"/>
    </row>
    <row r="196" spans="2:9" ht="15" customHeight="1" x14ac:dyDescent="0.25">
      <c r="B196" s="208"/>
      <c r="C196" s="314"/>
      <c r="D196" s="315"/>
      <c r="E196" s="224" t="s">
        <v>128</v>
      </c>
      <c r="F196" s="322" t="s">
        <v>195</v>
      </c>
      <c r="G196" s="322"/>
      <c r="H196" s="215">
        <v>250</v>
      </c>
      <c r="I196" s="212"/>
    </row>
    <row r="197" spans="2:9" ht="15" customHeight="1" x14ac:dyDescent="0.25">
      <c r="B197" s="208"/>
      <c r="C197" s="314"/>
      <c r="D197" s="315"/>
      <c r="E197" s="224" t="s">
        <v>128</v>
      </c>
      <c r="F197" s="322" t="s">
        <v>205</v>
      </c>
      <c r="G197" s="322"/>
      <c r="H197" s="215">
        <v>50</v>
      </c>
      <c r="I197" s="212"/>
    </row>
    <row r="198" spans="2:9" ht="15" customHeight="1" x14ac:dyDescent="0.25">
      <c r="B198" s="208"/>
      <c r="C198" s="314"/>
      <c r="D198" s="315"/>
      <c r="E198" s="224" t="s">
        <v>128</v>
      </c>
      <c r="F198" s="322" t="s">
        <v>82</v>
      </c>
      <c r="G198" s="322"/>
      <c r="H198" s="215">
        <v>250</v>
      </c>
      <c r="I198" s="212"/>
    </row>
    <row r="199" spans="2:9" ht="15" customHeight="1" x14ac:dyDescent="0.25">
      <c r="B199" s="208"/>
      <c r="C199" s="314"/>
      <c r="D199" s="315"/>
      <c r="E199" s="224" t="s">
        <v>128</v>
      </c>
      <c r="F199" s="322" t="s">
        <v>70</v>
      </c>
      <c r="G199" s="322"/>
      <c r="H199" s="215">
        <v>730</v>
      </c>
      <c r="I199" s="212"/>
    </row>
    <row r="200" spans="2:9" ht="15" customHeight="1" x14ac:dyDescent="0.25">
      <c r="B200" s="208"/>
      <c r="C200" s="314"/>
      <c r="D200" s="315"/>
      <c r="E200" s="224" t="s">
        <v>128</v>
      </c>
      <c r="F200" s="322" t="s">
        <v>72</v>
      </c>
      <c r="G200" s="322"/>
      <c r="H200" s="215">
        <v>550</v>
      </c>
      <c r="I200" s="212"/>
    </row>
    <row r="201" spans="2:9" ht="15" customHeight="1" x14ac:dyDescent="0.25">
      <c r="B201" s="208"/>
      <c r="C201" s="314"/>
      <c r="D201" s="315"/>
      <c r="E201" s="224" t="s">
        <v>128</v>
      </c>
      <c r="F201" s="322" t="s">
        <v>204</v>
      </c>
      <c r="G201" s="322"/>
      <c r="H201" s="215">
        <v>100</v>
      </c>
      <c r="I201" s="212"/>
    </row>
    <row r="202" spans="2:9" ht="15" customHeight="1" x14ac:dyDescent="0.25">
      <c r="B202" s="208"/>
      <c r="C202" s="314"/>
      <c r="D202" s="315"/>
      <c r="E202" s="224" t="s">
        <v>128</v>
      </c>
      <c r="F202" s="322" t="s">
        <v>75</v>
      </c>
      <c r="G202" s="322"/>
      <c r="H202" s="215">
        <v>250</v>
      </c>
      <c r="I202" s="212"/>
    </row>
    <row r="203" spans="2:9" ht="15" customHeight="1" x14ac:dyDescent="0.25">
      <c r="B203" s="208"/>
      <c r="C203" s="314"/>
      <c r="D203" s="315"/>
      <c r="E203" s="224" t="s">
        <v>128</v>
      </c>
      <c r="F203" s="322" t="s">
        <v>203</v>
      </c>
      <c r="G203" s="322"/>
      <c r="H203" s="215">
        <v>450</v>
      </c>
      <c r="I203" s="212"/>
    </row>
    <row r="204" spans="2:9" ht="15" customHeight="1" x14ac:dyDescent="0.25">
      <c r="B204" s="208"/>
      <c r="C204" s="314"/>
      <c r="D204" s="315"/>
      <c r="E204" s="224" t="s">
        <v>128</v>
      </c>
      <c r="F204" s="322" t="s">
        <v>202</v>
      </c>
      <c r="G204" s="322"/>
      <c r="H204" s="215">
        <v>340</v>
      </c>
      <c r="I204" s="212"/>
    </row>
    <row r="205" spans="2:9" ht="15" customHeight="1" x14ac:dyDescent="0.25">
      <c r="B205" s="208"/>
      <c r="C205" s="314"/>
      <c r="D205" s="315"/>
      <c r="E205" s="224" t="s">
        <v>128</v>
      </c>
      <c r="F205" s="322" t="s">
        <v>201</v>
      </c>
      <c r="G205" s="322"/>
      <c r="H205" s="215">
        <v>100</v>
      </c>
      <c r="I205" s="212"/>
    </row>
    <row r="206" spans="2:9" ht="15" customHeight="1" x14ac:dyDescent="0.25">
      <c r="B206" s="208"/>
      <c r="C206" s="314"/>
      <c r="D206" s="315"/>
      <c r="E206" s="224" t="s">
        <v>128</v>
      </c>
      <c r="F206" s="322" t="s">
        <v>200</v>
      </c>
      <c r="G206" s="322"/>
      <c r="H206" s="215">
        <v>420</v>
      </c>
      <c r="I206" s="212"/>
    </row>
    <row r="207" spans="2:9" ht="15" customHeight="1" x14ac:dyDescent="0.25">
      <c r="B207" s="208"/>
      <c r="C207" s="314"/>
      <c r="D207" s="315"/>
      <c r="E207" s="224" t="s">
        <v>128</v>
      </c>
      <c r="F207" s="322" t="s">
        <v>199</v>
      </c>
      <c r="G207" s="322"/>
      <c r="H207" s="215">
        <v>250</v>
      </c>
      <c r="I207" s="212"/>
    </row>
    <row r="208" spans="2:9" ht="15" customHeight="1" x14ac:dyDescent="0.25">
      <c r="B208" s="208"/>
      <c r="C208" s="314"/>
      <c r="D208" s="315"/>
      <c r="E208" s="224" t="s">
        <v>128</v>
      </c>
      <c r="F208" s="322" t="s">
        <v>198</v>
      </c>
      <c r="G208" s="322"/>
      <c r="H208" s="215">
        <v>275</v>
      </c>
      <c r="I208" s="212"/>
    </row>
    <row r="209" spans="2:9" ht="15" customHeight="1" x14ac:dyDescent="0.25">
      <c r="B209" s="208"/>
      <c r="C209" s="314"/>
      <c r="D209" s="315"/>
      <c r="E209" s="224" t="s">
        <v>128</v>
      </c>
      <c r="F209" s="322" t="s">
        <v>197</v>
      </c>
      <c r="G209" s="322"/>
      <c r="H209" s="215">
        <v>350</v>
      </c>
      <c r="I209" s="212"/>
    </row>
    <row r="210" spans="2:9" ht="15" customHeight="1" x14ac:dyDescent="0.25">
      <c r="B210" s="208"/>
      <c r="C210" s="316"/>
      <c r="D210" s="317"/>
      <c r="E210" s="224" t="s">
        <v>128</v>
      </c>
      <c r="F210" s="326" t="s">
        <v>196</v>
      </c>
      <c r="G210" s="326"/>
      <c r="H210" s="236">
        <v>340</v>
      </c>
      <c r="I210" s="212"/>
    </row>
    <row r="211" spans="2:9" ht="15" customHeight="1" x14ac:dyDescent="0.25">
      <c r="B211" s="208"/>
      <c r="C211" s="312" t="s">
        <v>19</v>
      </c>
      <c r="D211" s="313"/>
      <c r="E211" s="224" t="s">
        <v>19</v>
      </c>
      <c r="F211" s="324" t="s">
        <v>29</v>
      </c>
      <c r="G211" s="324"/>
      <c r="H211" s="214">
        <v>250</v>
      </c>
      <c r="I211" s="212"/>
    </row>
    <row r="212" spans="2:9" ht="15" customHeight="1" x14ac:dyDescent="0.25">
      <c r="B212" s="208"/>
      <c r="C212" s="314"/>
      <c r="D212" s="315"/>
      <c r="E212" s="224" t="s">
        <v>19</v>
      </c>
      <c r="F212" s="322" t="s">
        <v>30</v>
      </c>
      <c r="G212" s="322"/>
      <c r="H212" s="215">
        <v>350</v>
      </c>
      <c r="I212" s="212"/>
    </row>
    <row r="213" spans="2:9" ht="15" customHeight="1" x14ac:dyDescent="0.25">
      <c r="B213" s="208"/>
      <c r="C213" s="314"/>
      <c r="D213" s="315"/>
      <c r="E213" s="224" t="s">
        <v>19</v>
      </c>
      <c r="F213" s="322" t="s">
        <v>187</v>
      </c>
      <c r="G213" s="322"/>
      <c r="H213" s="215">
        <v>350</v>
      </c>
      <c r="I213" s="212"/>
    </row>
    <row r="214" spans="2:9" ht="15" customHeight="1" x14ac:dyDescent="0.25">
      <c r="B214" s="208"/>
      <c r="C214" s="314"/>
      <c r="D214" s="315"/>
      <c r="E214" s="224" t="s">
        <v>19</v>
      </c>
      <c r="F214" s="322" t="s">
        <v>31</v>
      </c>
      <c r="G214" s="322"/>
      <c r="H214" s="215">
        <v>650</v>
      </c>
      <c r="I214" s="212"/>
    </row>
    <row r="215" spans="2:9" ht="15" customHeight="1" x14ac:dyDescent="0.25">
      <c r="B215" s="208"/>
      <c r="C215" s="314"/>
      <c r="D215" s="315"/>
      <c r="E215" s="224" t="s">
        <v>19</v>
      </c>
      <c r="F215" s="322" t="s">
        <v>35</v>
      </c>
      <c r="G215" s="322"/>
      <c r="H215" s="215">
        <v>150</v>
      </c>
      <c r="I215" s="212"/>
    </row>
    <row r="216" spans="2:9" ht="15" customHeight="1" x14ac:dyDescent="0.25">
      <c r="B216" s="208"/>
      <c r="C216" s="314"/>
      <c r="D216" s="315"/>
      <c r="E216" s="224" t="s">
        <v>19</v>
      </c>
      <c r="F216" s="322" t="s">
        <v>189</v>
      </c>
      <c r="G216" s="322"/>
      <c r="H216" s="215">
        <v>350</v>
      </c>
      <c r="I216" s="212"/>
    </row>
    <row r="217" spans="2:9" ht="15" customHeight="1" x14ac:dyDescent="0.25">
      <c r="B217" s="208"/>
      <c r="C217" s="314"/>
      <c r="D217" s="315"/>
      <c r="E217" s="224" t="s">
        <v>19</v>
      </c>
      <c r="F217" s="322" t="s">
        <v>188</v>
      </c>
      <c r="G217" s="322"/>
      <c r="H217" s="215">
        <v>400</v>
      </c>
      <c r="I217" s="212"/>
    </row>
    <row r="218" spans="2:9" ht="15" customHeight="1" x14ac:dyDescent="0.25">
      <c r="B218" s="208"/>
      <c r="C218" s="314"/>
      <c r="D218" s="315"/>
      <c r="E218" s="224" t="s">
        <v>19</v>
      </c>
      <c r="F218" s="322" t="s">
        <v>43</v>
      </c>
      <c r="G218" s="322"/>
      <c r="H218" s="215">
        <v>350</v>
      </c>
      <c r="I218" s="212"/>
    </row>
    <row r="219" spans="2:9" ht="15" customHeight="1" x14ac:dyDescent="0.25">
      <c r="B219" s="208"/>
      <c r="C219" s="314"/>
      <c r="D219" s="315"/>
      <c r="E219" s="224" t="s">
        <v>19</v>
      </c>
      <c r="F219" s="322" t="s">
        <v>190</v>
      </c>
      <c r="G219" s="322"/>
      <c r="H219" s="215">
        <v>500</v>
      </c>
      <c r="I219" s="212"/>
    </row>
    <row r="220" spans="2:9" ht="15" customHeight="1" x14ac:dyDescent="0.25">
      <c r="B220" s="208"/>
      <c r="C220" s="314"/>
      <c r="D220" s="315"/>
      <c r="E220" s="224" t="s">
        <v>19</v>
      </c>
      <c r="F220" s="322" t="s">
        <v>60</v>
      </c>
      <c r="G220" s="322"/>
      <c r="H220" s="215">
        <v>250</v>
      </c>
      <c r="I220" s="212"/>
    </row>
    <row r="221" spans="2:9" ht="15" customHeight="1" x14ac:dyDescent="0.25">
      <c r="B221" s="208"/>
      <c r="C221" s="314"/>
      <c r="D221" s="315"/>
      <c r="E221" s="224" t="s">
        <v>19</v>
      </c>
      <c r="F221" s="322" t="s">
        <v>192</v>
      </c>
      <c r="G221" s="322"/>
      <c r="H221" s="215">
        <v>450</v>
      </c>
      <c r="I221" s="212"/>
    </row>
    <row r="222" spans="2:9" ht="15" customHeight="1" x14ac:dyDescent="0.25">
      <c r="B222" s="208"/>
      <c r="C222" s="314"/>
      <c r="D222" s="315"/>
      <c r="E222" s="224" t="s">
        <v>19</v>
      </c>
      <c r="F222" s="322" t="s">
        <v>193</v>
      </c>
      <c r="G222" s="322"/>
      <c r="H222" s="215">
        <v>300</v>
      </c>
      <c r="I222" s="212"/>
    </row>
    <row r="223" spans="2:9" ht="15" customHeight="1" x14ac:dyDescent="0.25">
      <c r="B223" s="208"/>
      <c r="C223" s="314"/>
      <c r="D223" s="315"/>
      <c r="E223" s="224" t="s">
        <v>19</v>
      </c>
      <c r="F223" s="322" t="s">
        <v>194</v>
      </c>
      <c r="G223" s="322"/>
      <c r="H223" s="215">
        <v>275</v>
      </c>
      <c r="I223" s="212"/>
    </row>
    <row r="224" spans="2:9" ht="15" customHeight="1" x14ac:dyDescent="0.25">
      <c r="B224" s="208"/>
      <c r="C224" s="314"/>
      <c r="D224" s="315"/>
      <c r="E224" s="224" t="s">
        <v>19</v>
      </c>
      <c r="F224" s="322" t="s">
        <v>195</v>
      </c>
      <c r="G224" s="322"/>
      <c r="H224" s="215">
        <v>250</v>
      </c>
      <c r="I224" s="212"/>
    </row>
    <row r="225" spans="2:9" ht="15" customHeight="1" x14ac:dyDescent="0.25">
      <c r="B225" s="208"/>
      <c r="C225" s="314"/>
      <c r="D225" s="315"/>
      <c r="E225" s="224" t="s">
        <v>19</v>
      </c>
      <c r="F225" s="322" t="s">
        <v>78</v>
      </c>
      <c r="G225" s="322"/>
      <c r="H225" s="215">
        <v>50</v>
      </c>
      <c r="I225" s="212"/>
    </row>
    <row r="226" spans="2:9" ht="15" customHeight="1" x14ac:dyDescent="0.25">
      <c r="B226" s="208"/>
      <c r="C226" s="314"/>
      <c r="D226" s="315"/>
      <c r="E226" s="224" t="s">
        <v>19</v>
      </c>
      <c r="F226" s="322" t="s">
        <v>79</v>
      </c>
      <c r="G226" s="322"/>
      <c r="H226" s="215">
        <v>250</v>
      </c>
      <c r="I226" s="212"/>
    </row>
    <row r="227" spans="2:9" ht="15" customHeight="1" x14ac:dyDescent="0.25">
      <c r="B227" s="208"/>
      <c r="C227" s="314"/>
      <c r="D227" s="315"/>
      <c r="E227" s="224" t="s">
        <v>19</v>
      </c>
      <c r="F227" s="322" t="s">
        <v>83</v>
      </c>
      <c r="G227" s="322"/>
      <c r="H227" s="215">
        <v>730</v>
      </c>
      <c r="I227" s="212"/>
    </row>
    <row r="228" spans="2:9" ht="15" customHeight="1" x14ac:dyDescent="0.25">
      <c r="B228" s="208"/>
      <c r="C228" s="314"/>
      <c r="D228" s="315"/>
      <c r="E228" s="224" t="s">
        <v>19</v>
      </c>
      <c r="F228" s="322" t="s">
        <v>84</v>
      </c>
      <c r="G228" s="322"/>
      <c r="H228" s="215">
        <v>550</v>
      </c>
      <c r="I228" s="212"/>
    </row>
    <row r="229" spans="2:9" ht="15" customHeight="1" x14ac:dyDescent="0.25">
      <c r="B229" s="208"/>
      <c r="C229" s="314"/>
      <c r="D229" s="315"/>
      <c r="E229" s="224" t="s">
        <v>19</v>
      </c>
      <c r="F229" s="322" t="s">
        <v>85</v>
      </c>
      <c r="G229" s="322"/>
      <c r="H229" s="215">
        <v>350</v>
      </c>
      <c r="I229" s="212"/>
    </row>
    <row r="230" spans="2:9" ht="15" customHeight="1" x14ac:dyDescent="0.25">
      <c r="B230" s="208"/>
      <c r="C230" s="314"/>
      <c r="D230" s="315"/>
      <c r="E230" s="224" t="s">
        <v>19</v>
      </c>
      <c r="F230" s="322" t="s">
        <v>75</v>
      </c>
      <c r="G230" s="322"/>
      <c r="H230" s="215">
        <v>100</v>
      </c>
      <c r="I230" s="212"/>
    </row>
    <row r="231" spans="2:9" ht="15" customHeight="1" x14ac:dyDescent="0.25">
      <c r="B231" s="208"/>
      <c r="C231" s="314"/>
      <c r="D231" s="315"/>
      <c r="E231" s="224" t="s">
        <v>19</v>
      </c>
      <c r="F231" s="322" t="s">
        <v>88</v>
      </c>
      <c r="G231" s="322"/>
      <c r="H231" s="215">
        <v>340</v>
      </c>
      <c r="I231" s="212"/>
    </row>
    <row r="232" spans="2:9" ht="15" customHeight="1" x14ac:dyDescent="0.25">
      <c r="B232" s="208"/>
      <c r="C232" s="314"/>
      <c r="D232" s="315"/>
      <c r="E232" s="224" t="s">
        <v>19</v>
      </c>
      <c r="F232" s="322" t="s">
        <v>87</v>
      </c>
      <c r="G232" s="322"/>
      <c r="H232" s="215">
        <v>340</v>
      </c>
      <c r="I232" s="212"/>
    </row>
    <row r="233" spans="2:9" ht="15" customHeight="1" x14ac:dyDescent="0.25">
      <c r="B233" s="208"/>
      <c r="C233" s="314"/>
      <c r="D233" s="315"/>
      <c r="E233" s="224" t="s">
        <v>19</v>
      </c>
      <c r="F233" s="322" t="s">
        <v>90</v>
      </c>
      <c r="G233" s="322"/>
      <c r="H233" s="215">
        <v>400</v>
      </c>
      <c r="I233" s="212"/>
    </row>
    <row r="234" spans="2:9" ht="15" customHeight="1" x14ac:dyDescent="0.25">
      <c r="B234" s="208"/>
      <c r="C234" s="314"/>
      <c r="D234" s="315"/>
      <c r="E234" s="224" t="s">
        <v>19</v>
      </c>
      <c r="F234" s="322" t="s">
        <v>92</v>
      </c>
      <c r="G234" s="322"/>
      <c r="H234" s="215">
        <v>350</v>
      </c>
      <c r="I234" s="212"/>
    </row>
    <row r="235" spans="2:9" ht="15.75" customHeight="1" x14ac:dyDescent="0.25">
      <c r="B235" s="208"/>
      <c r="C235" s="314"/>
      <c r="D235" s="315"/>
      <c r="E235" s="224" t="s">
        <v>19</v>
      </c>
      <c r="F235" s="322" t="s">
        <v>45</v>
      </c>
      <c r="G235" s="322"/>
      <c r="H235" s="215">
        <v>650</v>
      </c>
      <c r="I235" s="212"/>
    </row>
    <row r="236" spans="2:9" ht="15" customHeight="1" x14ac:dyDescent="0.25">
      <c r="B236" s="208"/>
      <c r="C236" s="314"/>
      <c r="D236" s="315"/>
      <c r="E236" s="224" t="s">
        <v>19</v>
      </c>
      <c r="F236" s="322" t="s">
        <v>49</v>
      </c>
      <c r="G236" s="322"/>
      <c r="H236" s="215">
        <v>50</v>
      </c>
      <c r="I236" s="212"/>
    </row>
    <row r="237" spans="2:9" ht="15" customHeight="1" x14ac:dyDescent="0.25">
      <c r="B237" s="208"/>
      <c r="C237" s="314"/>
      <c r="D237" s="315"/>
      <c r="E237" s="224" t="s">
        <v>19</v>
      </c>
      <c r="F237" s="322" t="s">
        <v>54</v>
      </c>
      <c r="G237" s="322"/>
      <c r="H237" s="215">
        <v>100</v>
      </c>
      <c r="I237" s="212"/>
    </row>
    <row r="238" spans="2:9" ht="15" customHeight="1" x14ac:dyDescent="0.25">
      <c r="B238" s="208"/>
      <c r="C238" s="314"/>
      <c r="D238" s="315"/>
      <c r="E238" s="224" t="s">
        <v>19</v>
      </c>
      <c r="F238" s="322" t="s">
        <v>62</v>
      </c>
      <c r="G238" s="322"/>
      <c r="H238" s="215">
        <v>350</v>
      </c>
      <c r="I238" s="212"/>
    </row>
    <row r="239" spans="2:9" ht="15" customHeight="1" x14ac:dyDescent="0.25">
      <c r="B239" s="208"/>
      <c r="C239" s="314"/>
      <c r="D239" s="315"/>
      <c r="E239" s="224" t="s">
        <v>19</v>
      </c>
      <c r="F239" s="322" t="s">
        <v>67</v>
      </c>
      <c r="G239" s="322"/>
      <c r="H239" s="215">
        <v>250</v>
      </c>
      <c r="I239" s="212"/>
    </row>
    <row r="240" spans="2:9" ht="15" customHeight="1" x14ac:dyDescent="0.25">
      <c r="B240" s="208"/>
      <c r="C240" s="314"/>
      <c r="D240" s="315"/>
      <c r="E240" s="224" t="s">
        <v>19</v>
      </c>
      <c r="F240" s="322" t="s">
        <v>68</v>
      </c>
      <c r="G240" s="322"/>
      <c r="H240" s="215">
        <v>150</v>
      </c>
      <c r="I240" s="212"/>
    </row>
    <row r="241" spans="2:9" ht="15" customHeight="1" x14ac:dyDescent="0.25">
      <c r="B241" s="208"/>
      <c r="C241" s="314"/>
      <c r="D241" s="315"/>
      <c r="E241" s="224" t="s">
        <v>19</v>
      </c>
      <c r="F241" s="322" t="s">
        <v>80</v>
      </c>
      <c r="G241" s="322"/>
      <c r="H241" s="215">
        <v>350</v>
      </c>
      <c r="I241" s="212"/>
    </row>
    <row r="242" spans="2:9" ht="15" customHeight="1" x14ac:dyDescent="0.25">
      <c r="B242" s="208"/>
      <c r="C242" s="314"/>
      <c r="D242" s="315"/>
      <c r="E242" s="224" t="s">
        <v>19</v>
      </c>
      <c r="F242" s="322" t="s">
        <v>33</v>
      </c>
      <c r="G242" s="322"/>
      <c r="H242" s="215">
        <v>550</v>
      </c>
      <c r="I242" s="212"/>
    </row>
    <row r="243" spans="2:9" ht="15" customHeight="1" x14ac:dyDescent="0.25">
      <c r="B243" s="208"/>
      <c r="C243" s="314"/>
      <c r="D243" s="315"/>
      <c r="E243" s="224" t="s">
        <v>19</v>
      </c>
      <c r="F243" s="322" t="s">
        <v>37</v>
      </c>
      <c r="G243" s="322"/>
      <c r="H243" s="215">
        <v>150</v>
      </c>
      <c r="I243" s="212"/>
    </row>
    <row r="244" spans="2:9" ht="15" customHeight="1" x14ac:dyDescent="0.25">
      <c r="B244" s="208"/>
      <c r="C244" s="314"/>
      <c r="D244" s="315"/>
      <c r="E244" s="224" t="s">
        <v>19</v>
      </c>
      <c r="F244" s="322" t="s">
        <v>41</v>
      </c>
      <c r="G244" s="322"/>
      <c r="H244" s="215">
        <v>420</v>
      </c>
      <c r="I244" s="212"/>
    </row>
    <row r="245" spans="2:9" ht="15" customHeight="1" x14ac:dyDescent="0.25">
      <c r="B245" s="208"/>
      <c r="C245" s="314"/>
      <c r="D245" s="315"/>
      <c r="E245" s="224" t="s">
        <v>19</v>
      </c>
      <c r="F245" s="322" t="s">
        <v>47</v>
      </c>
      <c r="G245" s="322"/>
      <c r="H245" s="215">
        <v>350</v>
      </c>
      <c r="I245" s="212"/>
    </row>
    <row r="246" spans="2:9" ht="15" customHeight="1" x14ac:dyDescent="0.25">
      <c r="B246" s="208"/>
      <c r="C246" s="314"/>
      <c r="D246" s="315"/>
      <c r="E246" s="224" t="s">
        <v>19</v>
      </c>
      <c r="F246" s="322" t="s">
        <v>51</v>
      </c>
      <c r="G246" s="322"/>
      <c r="H246" s="215">
        <v>250</v>
      </c>
      <c r="I246" s="212"/>
    </row>
    <row r="247" spans="2:9" ht="15" customHeight="1" x14ac:dyDescent="0.25">
      <c r="B247" s="208"/>
      <c r="C247" s="314"/>
      <c r="D247" s="315"/>
      <c r="E247" s="224" t="s">
        <v>19</v>
      </c>
      <c r="F247" s="322" t="s">
        <v>56</v>
      </c>
      <c r="G247" s="322"/>
      <c r="H247" s="215">
        <v>420</v>
      </c>
      <c r="I247" s="212"/>
    </row>
    <row r="248" spans="2:9" ht="15" customHeight="1" x14ac:dyDescent="0.25">
      <c r="B248" s="208"/>
      <c r="C248" s="314"/>
      <c r="D248" s="315"/>
      <c r="E248" s="224" t="s">
        <v>19</v>
      </c>
      <c r="F248" s="322" t="s">
        <v>58</v>
      </c>
      <c r="G248" s="322"/>
      <c r="H248" s="215">
        <v>250</v>
      </c>
      <c r="I248" s="212"/>
    </row>
    <row r="249" spans="2:9" ht="15" customHeight="1" x14ac:dyDescent="0.25">
      <c r="B249" s="208"/>
      <c r="C249" s="314"/>
      <c r="D249" s="315"/>
      <c r="E249" s="224" t="s">
        <v>19</v>
      </c>
      <c r="F249" s="322" t="s">
        <v>66</v>
      </c>
      <c r="G249" s="322"/>
      <c r="H249" s="215">
        <v>500</v>
      </c>
      <c r="I249" s="212"/>
    </row>
    <row r="250" spans="2:9" ht="15" customHeight="1" x14ac:dyDescent="0.25">
      <c r="B250" s="208"/>
      <c r="C250" s="314"/>
      <c r="D250" s="315"/>
      <c r="E250" s="224" t="s">
        <v>19</v>
      </c>
      <c r="F250" s="322" t="s">
        <v>71</v>
      </c>
      <c r="G250" s="322"/>
      <c r="H250" s="215">
        <v>420</v>
      </c>
      <c r="I250" s="212"/>
    </row>
    <row r="251" spans="2:9" ht="15" customHeight="1" x14ac:dyDescent="0.25">
      <c r="B251" s="208"/>
      <c r="C251" s="314"/>
      <c r="D251" s="315"/>
      <c r="E251" s="224" t="s">
        <v>19</v>
      </c>
      <c r="F251" s="322" t="s">
        <v>73</v>
      </c>
      <c r="G251" s="322"/>
      <c r="H251" s="215">
        <v>420</v>
      </c>
      <c r="I251" s="212"/>
    </row>
    <row r="252" spans="2:9" ht="15" customHeight="1" x14ac:dyDescent="0.25">
      <c r="B252" s="208"/>
      <c r="C252" s="314"/>
      <c r="D252" s="315"/>
      <c r="E252" s="224" t="s">
        <v>19</v>
      </c>
      <c r="F252" s="322" t="s">
        <v>74</v>
      </c>
      <c r="G252" s="322"/>
      <c r="H252" s="215">
        <v>200</v>
      </c>
      <c r="I252" s="212"/>
    </row>
    <row r="253" spans="2:9" ht="15" customHeight="1" x14ac:dyDescent="0.25">
      <c r="B253" s="208"/>
      <c r="C253" s="314"/>
      <c r="D253" s="315"/>
      <c r="E253" s="224" t="s">
        <v>19</v>
      </c>
      <c r="F253" s="322" t="s">
        <v>76</v>
      </c>
      <c r="G253" s="322"/>
      <c r="H253" s="215">
        <v>250</v>
      </c>
      <c r="I253" s="212"/>
    </row>
    <row r="254" spans="2:9" ht="15" customHeight="1" x14ac:dyDescent="0.25">
      <c r="B254" s="208"/>
      <c r="C254" s="314"/>
      <c r="D254" s="315"/>
      <c r="E254" s="224" t="s">
        <v>19</v>
      </c>
      <c r="F254" s="322" t="s">
        <v>77</v>
      </c>
      <c r="G254" s="322"/>
      <c r="H254" s="215">
        <v>200</v>
      </c>
      <c r="I254" s="212"/>
    </row>
    <row r="255" spans="2:9" ht="15" customHeight="1" x14ac:dyDescent="0.25">
      <c r="B255" s="208"/>
      <c r="C255" s="314"/>
      <c r="D255" s="315"/>
      <c r="E255" s="224" t="s">
        <v>19</v>
      </c>
      <c r="F255" s="322" t="s">
        <v>82</v>
      </c>
      <c r="G255" s="322"/>
      <c r="H255" s="215">
        <v>400</v>
      </c>
      <c r="I255" s="212"/>
    </row>
    <row r="256" spans="2:9" ht="15" customHeight="1" x14ac:dyDescent="0.25">
      <c r="B256" s="208"/>
      <c r="C256" s="314"/>
      <c r="D256" s="315"/>
      <c r="E256" s="224" t="s">
        <v>19</v>
      </c>
      <c r="F256" s="322" t="s">
        <v>86</v>
      </c>
      <c r="G256" s="322"/>
      <c r="H256" s="215">
        <v>420</v>
      </c>
      <c r="I256" s="212"/>
    </row>
    <row r="257" spans="2:9" ht="15" customHeight="1" x14ac:dyDescent="0.25">
      <c r="B257" s="208"/>
      <c r="C257" s="314"/>
      <c r="D257" s="315"/>
      <c r="E257" s="224" t="s">
        <v>19</v>
      </c>
      <c r="F257" s="322" t="s">
        <v>89</v>
      </c>
      <c r="G257" s="322"/>
      <c r="H257" s="215">
        <v>150</v>
      </c>
      <c r="I257" s="212"/>
    </row>
    <row r="258" spans="2:9" ht="15" customHeight="1" x14ac:dyDescent="0.25">
      <c r="B258" s="208"/>
      <c r="C258" s="314"/>
      <c r="D258" s="315"/>
      <c r="E258" s="224" t="s">
        <v>19</v>
      </c>
      <c r="F258" s="322" t="s">
        <v>91</v>
      </c>
      <c r="G258" s="322"/>
      <c r="H258" s="215">
        <v>250</v>
      </c>
      <c r="I258" s="212"/>
    </row>
    <row r="259" spans="2:9" ht="15" customHeight="1" x14ac:dyDescent="0.25">
      <c r="B259" s="208"/>
      <c r="C259" s="314"/>
      <c r="D259" s="315"/>
      <c r="E259" s="224" t="s">
        <v>19</v>
      </c>
      <c r="F259" s="322" t="s">
        <v>93</v>
      </c>
      <c r="G259" s="322"/>
      <c r="H259" s="215">
        <v>250</v>
      </c>
      <c r="I259" s="212"/>
    </row>
    <row r="260" spans="2:9" ht="15" customHeight="1" x14ac:dyDescent="0.25">
      <c r="B260" s="208"/>
      <c r="C260" s="314"/>
      <c r="D260" s="315"/>
      <c r="E260" s="224" t="s">
        <v>19</v>
      </c>
      <c r="F260" s="322" t="s">
        <v>191</v>
      </c>
      <c r="G260" s="322"/>
      <c r="H260" s="215">
        <v>120</v>
      </c>
      <c r="I260" s="212"/>
    </row>
    <row r="261" spans="2:9" ht="15" customHeight="1" x14ac:dyDescent="0.25">
      <c r="B261" s="208"/>
      <c r="C261" s="316"/>
      <c r="D261" s="317"/>
      <c r="E261" s="224" t="s">
        <v>19</v>
      </c>
      <c r="F261" s="338" t="s">
        <v>69</v>
      </c>
      <c r="G261" s="339"/>
      <c r="H261" s="215">
        <v>250</v>
      </c>
      <c r="I261" s="212"/>
    </row>
    <row r="262" spans="2:9" ht="15" customHeight="1" x14ac:dyDescent="0.25">
      <c r="B262" s="208"/>
      <c r="C262" s="312" t="s">
        <v>129</v>
      </c>
      <c r="D262" s="333"/>
      <c r="E262" s="224" t="s">
        <v>129</v>
      </c>
      <c r="F262" s="237" t="s">
        <v>130</v>
      </c>
      <c r="G262" s="238"/>
      <c r="H262" s="214">
        <v>530</v>
      </c>
      <c r="I262" s="212"/>
    </row>
    <row r="263" spans="2:9" ht="15" customHeight="1" x14ac:dyDescent="0.25">
      <c r="B263" s="208"/>
      <c r="C263" s="334"/>
      <c r="D263" s="335"/>
      <c r="E263" s="224" t="s">
        <v>129</v>
      </c>
      <c r="F263" s="216" t="s">
        <v>131</v>
      </c>
      <c r="G263" s="217"/>
      <c r="H263" s="226">
        <v>550</v>
      </c>
      <c r="I263" s="212"/>
    </row>
    <row r="264" spans="2:9" ht="15" customHeight="1" x14ac:dyDescent="0.25">
      <c r="B264" s="208"/>
      <c r="C264" s="334"/>
      <c r="D264" s="335"/>
      <c r="E264" s="224" t="s">
        <v>129</v>
      </c>
      <c r="F264" s="216" t="s">
        <v>132</v>
      </c>
      <c r="G264" s="217"/>
      <c r="H264" s="215">
        <v>500</v>
      </c>
      <c r="I264" s="212"/>
    </row>
    <row r="265" spans="2:9" ht="15" customHeight="1" x14ac:dyDescent="0.25">
      <c r="B265" s="208"/>
      <c r="C265" s="334"/>
      <c r="D265" s="335"/>
      <c r="E265" s="224" t="s">
        <v>129</v>
      </c>
      <c r="F265" s="216" t="s">
        <v>133</v>
      </c>
      <c r="G265" s="217"/>
      <c r="H265" s="215">
        <v>350</v>
      </c>
      <c r="I265" s="212"/>
    </row>
    <row r="266" spans="2:9" ht="15" customHeight="1" x14ac:dyDescent="0.25">
      <c r="B266" s="208"/>
      <c r="C266" s="334"/>
      <c r="D266" s="335"/>
      <c r="E266" s="224" t="s">
        <v>129</v>
      </c>
      <c r="F266" s="216" t="s">
        <v>134</v>
      </c>
      <c r="G266" s="217"/>
      <c r="H266" s="215">
        <v>300</v>
      </c>
      <c r="I266" s="212"/>
    </row>
    <row r="267" spans="2:9" ht="15" customHeight="1" x14ac:dyDescent="0.25">
      <c r="B267" s="208"/>
      <c r="C267" s="334"/>
      <c r="D267" s="335"/>
      <c r="E267" s="224" t="s">
        <v>129</v>
      </c>
      <c r="F267" s="216" t="s">
        <v>135</v>
      </c>
      <c r="G267" s="217"/>
      <c r="H267" s="215">
        <v>250</v>
      </c>
      <c r="I267" s="212"/>
    </row>
    <row r="268" spans="2:9" ht="15" customHeight="1" x14ac:dyDescent="0.25">
      <c r="B268" s="208"/>
      <c r="C268" s="334"/>
      <c r="D268" s="335"/>
      <c r="E268" s="224" t="s">
        <v>129</v>
      </c>
      <c r="F268" s="216" t="s">
        <v>136</v>
      </c>
      <c r="G268" s="217"/>
      <c r="H268" s="215">
        <v>475</v>
      </c>
      <c r="I268" s="212"/>
    </row>
    <row r="269" spans="2:9" ht="15" customHeight="1" x14ac:dyDescent="0.25">
      <c r="B269" s="208"/>
      <c r="C269" s="334"/>
      <c r="D269" s="335"/>
      <c r="E269" s="224" t="s">
        <v>129</v>
      </c>
      <c r="F269" s="216" t="s">
        <v>137</v>
      </c>
      <c r="G269" s="217"/>
      <c r="H269" s="215">
        <v>350</v>
      </c>
      <c r="I269" s="212"/>
    </row>
    <row r="270" spans="2:9" ht="15" customHeight="1" x14ac:dyDescent="0.25">
      <c r="B270" s="208"/>
      <c r="C270" s="334"/>
      <c r="D270" s="335"/>
      <c r="E270" s="224" t="s">
        <v>129</v>
      </c>
      <c r="F270" s="216" t="s">
        <v>138</v>
      </c>
      <c r="G270" s="217"/>
      <c r="H270" s="215">
        <v>350</v>
      </c>
      <c r="I270" s="212"/>
    </row>
    <row r="271" spans="2:9" ht="15" customHeight="1" x14ac:dyDescent="0.25">
      <c r="B271" s="208"/>
      <c r="C271" s="334"/>
      <c r="D271" s="335"/>
      <c r="E271" s="224" t="s">
        <v>129</v>
      </c>
      <c r="F271" s="216" t="s">
        <v>139</v>
      </c>
      <c r="G271" s="217"/>
      <c r="H271" s="215">
        <v>780</v>
      </c>
      <c r="I271" s="212"/>
    </row>
    <row r="272" spans="2:9" ht="15" customHeight="1" x14ac:dyDescent="0.25">
      <c r="B272" s="208"/>
      <c r="C272" s="334"/>
      <c r="D272" s="335"/>
      <c r="E272" s="224" t="s">
        <v>129</v>
      </c>
      <c r="F272" s="216" t="s">
        <v>140</v>
      </c>
      <c r="G272" s="217"/>
      <c r="H272" s="215">
        <v>250</v>
      </c>
      <c r="I272" s="212"/>
    </row>
    <row r="273" spans="2:9" ht="15" customHeight="1" x14ac:dyDescent="0.25">
      <c r="B273" s="208"/>
      <c r="C273" s="334"/>
      <c r="D273" s="335"/>
      <c r="E273" s="224" t="s">
        <v>129</v>
      </c>
      <c r="F273" s="216" t="s">
        <v>141</v>
      </c>
      <c r="G273" s="217"/>
      <c r="H273" s="215">
        <v>400</v>
      </c>
      <c r="I273" s="212"/>
    </row>
    <row r="274" spans="2:9" ht="15" customHeight="1" x14ac:dyDescent="0.25">
      <c r="B274" s="208"/>
      <c r="C274" s="334"/>
      <c r="D274" s="335"/>
      <c r="E274" s="224" t="s">
        <v>129</v>
      </c>
      <c r="F274" s="216" t="s">
        <v>142</v>
      </c>
      <c r="G274" s="217"/>
      <c r="H274" s="215">
        <v>800</v>
      </c>
      <c r="I274" s="212"/>
    </row>
    <row r="275" spans="2:9" ht="15" customHeight="1" x14ac:dyDescent="0.25">
      <c r="B275" s="208"/>
      <c r="C275" s="334"/>
      <c r="D275" s="335"/>
      <c r="E275" s="224" t="s">
        <v>129</v>
      </c>
      <c r="F275" s="216" t="s">
        <v>143</v>
      </c>
      <c r="G275" s="217"/>
      <c r="H275" s="215">
        <v>350</v>
      </c>
      <c r="I275" s="212"/>
    </row>
    <row r="276" spans="2:9" ht="15" customHeight="1" x14ac:dyDescent="0.25">
      <c r="B276" s="208"/>
      <c r="C276" s="334"/>
      <c r="D276" s="335"/>
      <c r="E276" s="224" t="s">
        <v>129</v>
      </c>
      <c r="F276" s="216" t="s">
        <v>144</v>
      </c>
      <c r="G276" s="217"/>
      <c r="H276" s="215">
        <v>350</v>
      </c>
      <c r="I276" s="212"/>
    </row>
    <row r="277" spans="2:9" ht="15" customHeight="1" x14ac:dyDescent="0.25">
      <c r="B277" s="208"/>
      <c r="C277" s="334"/>
      <c r="D277" s="335"/>
      <c r="E277" s="224" t="s">
        <v>129</v>
      </c>
      <c r="F277" s="216" t="s">
        <v>145</v>
      </c>
      <c r="G277" s="217"/>
      <c r="H277" s="215">
        <v>650</v>
      </c>
      <c r="I277" s="212"/>
    </row>
    <row r="278" spans="2:9" ht="15" customHeight="1" x14ac:dyDescent="0.25">
      <c r="B278" s="208"/>
      <c r="C278" s="334"/>
      <c r="D278" s="335"/>
      <c r="E278" s="224" t="s">
        <v>129</v>
      </c>
      <c r="F278" s="216" t="s">
        <v>146</v>
      </c>
      <c r="G278" s="217"/>
      <c r="H278" s="215">
        <v>350</v>
      </c>
      <c r="I278" s="212"/>
    </row>
    <row r="279" spans="2:9" ht="15" customHeight="1" x14ac:dyDescent="0.25">
      <c r="B279" s="208"/>
      <c r="C279" s="334"/>
      <c r="D279" s="335"/>
      <c r="E279" s="224" t="s">
        <v>129</v>
      </c>
      <c r="F279" s="216" t="s">
        <v>147</v>
      </c>
      <c r="G279" s="217"/>
      <c r="H279" s="215">
        <v>250</v>
      </c>
      <c r="I279" s="212"/>
    </row>
    <row r="280" spans="2:9" ht="15" customHeight="1" x14ac:dyDescent="0.25">
      <c r="B280" s="208"/>
      <c r="C280" s="334"/>
      <c r="D280" s="335"/>
      <c r="E280" s="224" t="s">
        <v>129</v>
      </c>
      <c r="F280" s="216" t="s">
        <v>148</v>
      </c>
      <c r="G280" s="217"/>
      <c r="H280" s="215">
        <v>250</v>
      </c>
      <c r="I280" s="212"/>
    </row>
    <row r="281" spans="2:9" ht="15" customHeight="1" x14ac:dyDescent="0.25">
      <c r="B281" s="208"/>
      <c r="C281" s="334"/>
      <c r="D281" s="335"/>
      <c r="E281" s="224" t="s">
        <v>129</v>
      </c>
      <c r="F281" s="216" t="s">
        <v>149</v>
      </c>
      <c r="G281" s="217"/>
      <c r="H281" s="215">
        <v>650</v>
      </c>
      <c r="I281" s="212"/>
    </row>
    <row r="282" spans="2:9" ht="15" customHeight="1" x14ac:dyDescent="0.25">
      <c r="B282" s="208"/>
      <c r="C282" s="334"/>
      <c r="D282" s="335"/>
      <c r="E282" s="224" t="s">
        <v>129</v>
      </c>
      <c r="F282" s="216" t="s">
        <v>150</v>
      </c>
      <c r="G282" s="217"/>
      <c r="H282" s="215">
        <v>500</v>
      </c>
      <c r="I282" s="212"/>
    </row>
    <row r="283" spans="2:9" ht="15" customHeight="1" x14ac:dyDescent="0.25">
      <c r="B283" s="208"/>
      <c r="C283" s="334"/>
      <c r="D283" s="335"/>
      <c r="E283" s="224" t="s">
        <v>129</v>
      </c>
      <c r="F283" s="216" t="s">
        <v>151</v>
      </c>
      <c r="G283" s="217"/>
      <c r="H283" s="215">
        <v>550</v>
      </c>
      <c r="I283" s="212"/>
    </row>
    <row r="284" spans="2:9" ht="15" customHeight="1" x14ac:dyDescent="0.25">
      <c r="B284" s="208"/>
      <c r="C284" s="334"/>
      <c r="D284" s="335"/>
      <c r="E284" s="224" t="s">
        <v>129</v>
      </c>
      <c r="F284" s="216" t="s">
        <v>152</v>
      </c>
      <c r="G284" s="217"/>
      <c r="H284" s="215">
        <v>420</v>
      </c>
      <c r="I284" s="212"/>
    </row>
    <row r="285" spans="2:9" ht="15" customHeight="1" x14ac:dyDescent="0.25">
      <c r="B285" s="208"/>
      <c r="C285" s="334"/>
      <c r="D285" s="335"/>
      <c r="E285" s="224" t="s">
        <v>129</v>
      </c>
      <c r="F285" s="216" t="s">
        <v>153</v>
      </c>
      <c r="G285" s="217"/>
      <c r="H285" s="215">
        <v>780</v>
      </c>
      <c r="I285" s="212"/>
    </row>
    <row r="286" spans="2:9" ht="15" customHeight="1" x14ac:dyDescent="0.25">
      <c r="B286" s="208"/>
      <c r="C286" s="334"/>
      <c r="D286" s="335"/>
      <c r="E286" s="224" t="s">
        <v>129</v>
      </c>
      <c r="F286" s="216" t="s">
        <v>154</v>
      </c>
      <c r="G286" s="217"/>
      <c r="H286" s="215">
        <v>340</v>
      </c>
      <c r="I286" s="212"/>
    </row>
    <row r="287" spans="2:9" ht="15" customHeight="1" x14ac:dyDescent="0.25">
      <c r="B287" s="208"/>
      <c r="C287" s="334"/>
      <c r="D287" s="335"/>
      <c r="E287" s="224" t="s">
        <v>129</v>
      </c>
      <c r="F287" s="216" t="s">
        <v>155</v>
      </c>
      <c r="G287" s="217"/>
      <c r="H287" s="215">
        <v>730</v>
      </c>
      <c r="I287" s="212"/>
    </row>
    <row r="288" spans="2:9" ht="15" customHeight="1" x14ac:dyDescent="0.25">
      <c r="B288" s="208"/>
      <c r="C288" s="334"/>
      <c r="D288" s="335"/>
      <c r="E288" s="224" t="s">
        <v>129</v>
      </c>
      <c r="F288" s="216" t="s">
        <v>156</v>
      </c>
      <c r="G288" s="217"/>
      <c r="H288" s="215">
        <v>550</v>
      </c>
      <c r="I288" s="212"/>
    </row>
    <row r="289" spans="2:9" ht="15" customHeight="1" x14ac:dyDescent="0.25">
      <c r="B289" s="208"/>
      <c r="C289" s="334"/>
      <c r="D289" s="335"/>
      <c r="E289" s="224" t="s">
        <v>129</v>
      </c>
      <c r="F289" s="216" t="s">
        <v>157</v>
      </c>
      <c r="G289" s="217"/>
      <c r="H289" s="215">
        <v>680</v>
      </c>
      <c r="I289" s="212"/>
    </row>
    <row r="290" spans="2:9" ht="15" customHeight="1" x14ac:dyDescent="0.25">
      <c r="B290" s="208"/>
      <c r="C290" s="334"/>
      <c r="D290" s="335"/>
      <c r="E290" s="224" t="s">
        <v>129</v>
      </c>
      <c r="F290" s="216" t="s">
        <v>158</v>
      </c>
      <c r="G290" s="217"/>
      <c r="H290" s="215">
        <v>550</v>
      </c>
      <c r="I290" s="212"/>
    </row>
    <row r="291" spans="2:9" ht="15" customHeight="1" x14ac:dyDescent="0.25">
      <c r="B291" s="208"/>
      <c r="C291" s="334"/>
      <c r="D291" s="335"/>
      <c r="E291" s="224" t="s">
        <v>129</v>
      </c>
      <c r="F291" s="216" t="s">
        <v>159</v>
      </c>
      <c r="G291" s="217"/>
      <c r="H291" s="215">
        <v>350</v>
      </c>
      <c r="I291" s="212"/>
    </row>
    <row r="292" spans="2:9" ht="15" customHeight="1" x14ac:dyDescent="0.25">
      <c r="B292" s="208"/>
      <c r="C292" s="334"/>
      <c r="D292" s="335"/>
      <c r="E292" s="224" t="s">
        <v>129</v>
      </c>
      <c r="F292" s="216" t="s">
        <v>160</v>
      </c>
      <c r="G292" s="217"/>
      <c r="H292" s="215">
        <v>725</v>
      </c>
      <c r="I292" s="212"/>
    </row>
    <row r="293" spans="2:9" ht="15" customHeight="1" x14ac:dyDescent="0.25">
      <c r="B293" s="208"/>
      <c r="C293" s="334"/>
      <c r="D293" s="335"/>
      <c r="E293" s="224" t="s">
        <v>129</v>
      </c>
      <c r="F293" s="216" t="s">
        <v>161</v>
      </c>
      <c r="G293" s="217"/>
      <c r="H293" s="215">
        <v>450</v>
      </c>
      <c r="I293" s="212"/>
    </row>
    <row r="294" spans="2:9" ht="15" customHeight="1" x14ac:dyDescent="0.25">
      <c r="B294" s="208"/>
      <c r="C294" s="334"/>
      <c r="D294" s="335"/>
      <c r="E294" s="224" t="s">
        <v>129</v>
      </c>
      <c r="F294" s="216" t="s">
        <v>162</v>
      </c>
      <c r="G294" s="217"/>
      <c r="H294" s="215">
        <v>350</v>
      </c>
      <c r="I294" s="212"/>
    </row>
    <row r="295" spans="2:9" ht="15" customHeight="1" x14ac:dyDescent="0.25">
      <c r="B295" s="208"/>
      <c r="C295" s="334"/>
      <c r="D295" s="335"/>
      <c r="E295" s="224" t="s">
        <v>129</v>
      </c>
      <c r="F295" s="216" t="s">
        <v>163</v>
      </c>
      <c r="G295" s="217"/>
      <c r="H295" s="215">
        <v>120</v>
      </c>
      <c r="I295" s="212"/>
    </row>
    <row r="296" spans="2:9" ht="15" customHeight="1" x14ac:dyDescent="0.25">
      <c r="B296" s="208"/>
      <c r="C296" s="334"/>
      <c r="D296" s="335"/>
      <c r="E296" s="224" t="s">
        <v>129</v>
      </c>
      <c r="F296" s="216" t="s">
        <v>164</v>
      </c>
      <c r="G296" s="217"/>
      <c r="H296" s="215">
        <v>300</v>
      </c>
      <c r="I296" s="212"/>
    </row>
    <row r="297" spans="2:9" ht="15" customHeight="1" x14ac:dyDescent="0.25">
      <c r="B297" s="208"/>
      <c r="C297" s="334"/>
      <c r="D297" s="335"/>
      <c r="E297" s="224" t="s">
        <v>129</v>
      </c>
      <c r="F297" s="216" t="s">
        <v>165</v>
      </c>
      <c r="G297" s="217"/>
      <c r="H297" s="215">
        <v>250</v>
      </c>
      <c r="I297" s="212"/>
    </row>
    <row r="298" spans="2:9" ht="15" customHeight="1" x14ac:dyDescent="0.25">
      <c r="B298" s="208"/>
      <c r="C298" s="334"/>
      <c r="D298" s="335"/>
      <c r="E298" s="224" t="s">
        <v>129</v>
      </c>
      <c r="F298" s="216" t="s">
        <v>166</v>
      </c>
      <c r="G298" s="217"/>
      <c r="H298" s="215">
        <v>450</v>
      </c>
      <c r="I298" s="212"/>
    </row>
    <row r="299" spans="2:9" ht="15" customHeight="1" x14ac:dyDescent="0.25">
      <c r="B299" s="208"/>
      <c r="C299" s="334"/>
      <c r="D299" s="335"/>
      <c r="E299" s="224" t="s">
        <v>129</v>
      </c>
      <c r="F299" s="216" t="s">
        <v>167</v>
      </c>
      <c r="G299" s="217"/>
      <c r="H299" s="215">
        <v>420</v>
      </c>
      <c r="I299" s="212"/>
    </row>
    <row r="300" spans="2:9" ht="15" customHeight="1" x14ac:dyDescent="0.25">
      <c r="B300" s="208"/>
      <c r="C300" s="334"/>
      <c r="D300" s="335"/>
      <c r="E300" s="224" t="s">
        <v>129</v>
      </c>
      <c r="F300" s="216" t="s">
        <v>168</v>
      </c>
      <c r="G300" s="217"/>
      <c r="H300" s="215">
        <v>350</v>
      </c>
      <c r="I300" s="212"/>
    </row>
    <row r="301" spans="2:9" ht="15" customHeight="1" x14ac:dyDescent="0.25">
      <c r="B301" s="208"/>
      <c r="C301" s="334"/>
      <c r="D301" s="335"/>
      <c r="E301" s="224" t="s">
        <v>129</v>
      </c>
      <c r="F301" s="216" t="s">
        <v>169</v>
      </c>
      <c r="G301" s="217"/>
      <c r="H301" s="215">
        <v>400</v>
      </c>
      <c r="I301" s="212"/>
    </row>
    <row r="302" spans="2:9" ht="15" customHeight="1" x14ac:dyDescent="0.25">
      <c r="B302" s="208"/>
      <c r="C302" s="334"/>
      <c r="D302" s="335"/>
      <c r="E302" s="224" t="s">
        <v>129</v>
      </c>
      <c r="F302" s="216" t="s">
        <v>170</v>
      </c>
      <c r="G302" s="217"/>
      <c r="H302" s="215">
        <v>250</v>
      </c>
      <c r="I302" s="212"/>
    </row>
    <row r="303" spans="2:9" ht="15" customHeight="1" x14ac:dyDescent="0.25">
      <c r="B303" s="208"/>
      <c r="C303" s="334"/>
      <c r="D303" s="335"/>
      <c r="E303" s="224" t="s">
        <v>129</v>
      </c>
      <c r="F303" s="216" t="s">
        <v>171</v>
      </c>
      <c r="G303" s="217"/>
      <c r="H303" s="215">
        <v>200</v>
      </c>
      <c r="I303" s="212"/>
    </row>
    <row r="304" spans="2:9" ht="15" customHeight="1" x14ac:dyDescent="0.25">
      <c r="B304" s="208"/>
      <c r="C304" s="334"/>
      <c r="D304" s="335"/>
      <c r="E304" s="224" t="s">
        <v>129</v>
      </c>
      <c r="F304" s="216" t="s">
        <v>172</v>
      </c>
      <c r="G304" s="217"/>
      <c r="H304" s="215">
        <v>250</v>
      </c>
      <c r="I304" s="212"/>
    </row>
    <row r="305" spans="2:11" ht="15" customHeight="1" x14ac:dyDescent="0.25">
      <c r="B305" s="208"/>
      <c r="C305" s="334"/>
      <c r="D305" s="335"/>
      <c r="E305" s="224" t="s">
        <v>129</v>
      </c>
      <c r="F305" s="216" t="s">
        <v>173</v>
      </c>
      <c r="G305" s="217"/>
      <c r="H305" s="215">
        <v>350</v>
      </c>
      <c r="I305" s="212"/>
    </row>
    <row r="306" spans="2:11" ht="15" customHeight="1" x14ac:dyDescent="0.25">
      <c r="B306" s="208"/>
      <c r="C306" s="334"/>
      <c r="D306" s="335"/>
      <c r="E306" s="224" t="s">
        <v>129</v>
      </c>
      <c r="F306" s="216" t="s">
        <v>174</v>
      </c>
      <c r="G306" s="217"/>
      <c r="H306" s="215">
        <v>400</v>
      </c>
      <c r="I306" s="212"/>
    </row>
    <row r="307" spans="2:11" ht="15" customHeight="1" x14ac:dyDescent="0.25">
      <c r="B307" s="208"/>
      <c r="C307" s="334"/>
      <c r="D307" s="335"/>
      <c r="E307" s="224" t="s">
        <v>129</v>
      </c>
      <c r="F307" s="216" t="s">
        <v>175</v>
      </c>
      <c r="G307" s="217"/>
      <c r="H307" s="215">
        <v>250</v>
      </c>
      <c r="I307" s="212"/>
    </row>
    <row r="308" spans="2:11" ht="15" customHeight="1" x14ac:dyDescent="0.25">
      <c r="B308" s="208"/>
      <c r="C308" s="334"/>
      <c r="D308" s="335"/>
      <c r="E308" s="224" t="s">
        <v>129</v>
      </c>
      <c r="F308" s="216" t="s">
        <v>176</v>
      </c>
      <c r="G308" s="217"/>
      <c r="H308" s="215">
        <v>250</v>
      </c>
      <c r="I308" s="212"/>
    </row>
    <row r="309" spans="2:11" ht="15" customHeight="1" x14ac:dyDescent="0.25">
      <c r="B309" s="208"/>
      <c r="C309" s="334"/>
      <c r="D309" s="335"/>
      <c r="E309" s="224" t="s">
        <v>129</v>
      </c>
      <c r="F309" s="216" t="s">
        <v>177</v>
      </c>
      <c r="G309" s="217"/>
      <c r="H309" s="215">
        <v>250</v>
      </c>
      <c r="I309" s="212"/>
    </row>
    <row r="310" spans="2:11" ht="15" customHeight="1" x14ac:dyDescent="0.25">
      <c r="B310" s="208"/>
      <c r="C310" s="334"/>
      <c r="D310" s="335"/>
      <c r="E310" s="224" t="s">
        <v>129</v>
      </c>
      <c r="F310" s="216" t="s">
        <v>178</v>
      </c>
      <c r="G310" s="217"/>
      <c r="H310" s="215">
        <v>340</v>
      </c>
      <c r="I310" s="212"/>
    </row>
    <row r="311" spans="2:11" ht="15" customHeight="1" x14ac:dyDescent="0.25">
      <c r="B311" s="208"/>
      <c r="C311" s="334"/>
      <c r="D311" s="335"/>
      <c r="E311" s="224" t="s">
        <v>129</v>
      </c>
      <c r="F311" s="216" t="s">
        <v>179</v>
      </c>
      <c r="G311" s="217"/>
      <c r="H311" s="215">
        <v>450</v>
      </c>
      <c r="I311" s="212"/>
    </row>
    <row r="312" spans="2:11" ht="15" customHeight="1" x14ac:dyDescent="0.25">
      <c r="B312" s="208"/>
      <c r="C312" s="334"/>
      <c r="D312" s="335"/>
      <c r="E312" s="224" t="s">
        <v>129</v>
      </c>
      <c r="F312" s="216" t="s">
        <v>180</v>
      </c>
      <c r="G312" s="217"/>
      <c r="H312" s="215">
        <v>100</v>
      </c>
      <c r="I312" s="212"/>
    </row>
    <row r="313" spans="2:11" ht="15" customHeight="1" x14ac:dyDescent="0.25">
      <c r="B313" s="208"/>
      <c r="C313" s="334"/>
      <c r="D313" s="335"/>
      <c r="E313" s="224" t="s">
        <v>129</v>
      </c>
      <c r="F313" s="216" t="s">
        <v>181</v>
      </c>
      <c r="G313" s="217"/>
      <c r="H313" s="215">
        <v>150</v>
      </c>
      <c r="I313" s="212"/>
    </row>
    <row r="314" spans="2:11" ht="15" customHeight="1" x14ac:dyDescent="0.25">
      <c r="B314" s="208"/>
      <c r="C314" s="336"/>
      <c r="D314" s="337"/>
      <c r="E314" s="224" t="s">
        <v>129</v>
      </c>
      <c r="F314" s="239" t="s">
        <v>182</v>
      </c>
      <c r="G314" s="240"/>
      <c r="H314" s="236">
        <v>250</v>
      </c>
      <c r="I314" s="212"/>
    </row>
    <row r="315" spans="2:11" ht="21" customHeight="1" x14ac:dyDescent="0.25">
      <c r="B315" s="241"/>
      <c r="C315" s="79"/>
      <c r="D315" s="242"/>
      <c r="E315" s="79"/>
      <c r="F315" s="79"/>
      <c r="G315" s="79"/>
      <c r="H315" s="243"/>
      <c r="I315" s="244"/>
    </row>
    <row r="316" spans="2:11" ht="9" customHeight="1" x14ac:dyDescent="0.25"/>
    <row r="317" spans="2:11" ht="12" customHeight="1" x14ac:dyDescent="0.25">
      <c r="I317" s="266" t="s">
        <v>312</v>
      </c>
      <c r="K317" s="281" t="s">
        <v>116</v>
      </c>
    </row>
    <row r="318" spans="2:11" ht="12" customHeight="1" x14ac:dyDescent="0.25">
      <c r="I318" s="266" t="s">
        <v>432</v>
      </c>
      <c r="K318" s="281">
        <f>IF(H10="IP units",1,2)</f>
        <v>1</v>
      </c>
    </row>
    <row r="319" spans="2:11" ht="12" customHeight="1" x14ac:dyDescent="0.25">
      <c r="I319" s="267" t="s">
        <v>126</v>
      </c>
      <c r="K319" s="282" t="s">
        <v>117</v>
      </c>
    </row>
    <row r="320" spans="2:11" ht="12" customHeight="1" x14ac:dyDescent="0.25">
      <c r="I320" s="267" t="s">
        <v>127</v>
      </c>
    </row>
    <row r="321" spans="9:14" x14ac:dyDescent="0.25">
      <c r="I321" s="267" t="s">
        <v>433</v>
      </c>
    </row>
    <row r="323" spans="9:14" ht="192" x14ac:dyDescent="0.25">
      <c r="K323" s="283" t="s">
        <v>119</v>
      </c>
    </row>
    <row r="324" spans="9:14" ht="144" x14ac:dyDescent="0.25">
      <c r="J324" s="294" t="s">
        <v>406</v>
      </c>
      <c r="K324" s="268" t="s">
        <v>7</v>
      </c>
      <c r="L324" s="268" t="s">
        <v>8</v>
      </c>
    </row>
    <row r="325" spans="9:14" ht="12.6" customHeight="1" x14ac:dyDescent="0.25">
      <c r="J325" s="293" t="s">
        <v>395</v>
      </c>
      <c r="K325" s="269" t="s">
        <v>21</v>
      </c>
      <c r="L325" s="269" t="s">
        <v>9</v>
      </c>
    </row>
    <row r="326" spans="9:14" ht="11.45" customHeight="1" x14ac:dyDescent="0.25">
      <c r="J326" s="293" t="s">
        <v>396</v>
      </c>
      <c r="K326" s="269" t="s">
        <v>22</v>
      </c>
      <c r="L326" s="269" t="s">
        <v>10</v>
      </c>
    </row>
    <row r="327" spans="9:14" ht="11.1" customHeight="1" x14ac:dyDescent="0.25">
      <c r="J327" s="293" t="s">
        <v>397</v>
      </c>
      <c r="K327" s="284" t="s">
        <v>24</v>
      </c>
      <c r="L327" s="269" t="s">
        <v>11</v>
      </c>
    </row>
    <row r="328" spans="9:14" ht="276" x14ac:dyDescent="0.25">
      <c r="J328" s="293" t="s">
        <v>398</v>
      </c>
      <c r="K328" s="269" t="s">
        <v>6</v>
      </c>
      <c r="L328" s="269" t="s">
        <v>183</v>
      </c>
    </row>
    <row r="329" spans="9:14" ht="228" x14ac:dyDescent="0.25">
      <c r="J329" s="293" t="s">
        <v>399</v>
      </c>
      <c r="K329" s="269" t="s">
        <v>24</v>
      </c>
    </row>
    <row r="330" spans="9:14" ht="34.5" x14ac:dyDescent="0.25">
      <c r="J330" s="293" t="s">
        <v>400</v>
      </c>
    </row>
    <row r="331" spans="9:14" ht="120" x14ac:dyDescent="0.25">
      <c r="J331" s="293" t="s">
        <v>401</v>
      </c>
      <c r="K331" s="283" t="s">
        <v>12</v>
      </c>
    </row>
    <row r="332" spans="9:14" ht="72" x14ac:dyDescent="0.25">
      <c r="J332" s="293" t="s">
        <v>402</v>
      </c>
      <c r="K332" s="285" t="s">
        <v>15</v>
      </c>
      <c r="L332" s="268" t="s">
        <v>94</v>
      </c>
      <c r="M332" s="291" t="s">
        <v>408</v>
      </c>
      <c r="N332" s="297" t="s">
        <v>94</v>
      </c>
    </row>
    <row r="333" spans="9:14" ht="17.45" customHeight="1" x14ac:dyDescent="0.25">
      <c r="J333" s="293" t="s">
        <v>403</v>
      </c>
      <c r="K333" s="286" t="s">
        <v>128</v>
      </c>
      <c r="L333" s="298" t="s">
        <v>26</v>
      </c>
      <c r="M333" s="270" t="s">
        <v>17</v>
      </c>
      <c r="N333" s="299" t="s">
        <v>20</v>
      </c>
    </row>
    <row r="334" spans="9:14" ht="168" x14ac:dyDescent="0.25">
      <c r="J334" s="293" t="s">
        <v>404</v>
      </c>
      <c r="K334" s="287" t="s">
        <v>16</v>
      </c>
      <c r="L334" s="298" t="s">
        <v>25</v>
      </c>
      <c r="M334" s="300" t="s">
        <v>129</v>
      </c>
      <c r="N334" s="299" t="s">
        <v>415</v>
      </c>
    </row>
    <row r="335" spans="9:14" ht="409.5" x14ac:dyDescent="0.25">
      <c r="J335" s="293" t="s">
        <v>405</v>
      </c>
      <c r="K335" s="288" t="s">
        <v>18</v>
      </c>
      <c r="L335" s="298" t="s">
        <v>27</v>
      </c>
      <c r="M335" s="286" t="s">
        <v>19</v>
      </c>
      <c r="N335" s="299" t="s">
        <v>28</v>
      </c>
    </row>
    <row r="336" spans="9:14" ht="409.5" x14ac:dyDescent="0.25">
      <c r="J336" s="293" t="s">
        <v>392</v>
      </c>
      <c r="K336" s="286" t="s">
        <v>19</v>
      </c>
      <c r="L336" s="298" t="s">
        <v>28</v>
      </c>
      <c r="M336" s="273" t="s">
        <v>407</v>
      </c>
      <c r="N336" s="301" t="s">
        <v>416</v>
      </c>
    </row>
    <row r="337" spans="10:14" ht="179.25" x14ac:dyDescent="0.25">
      <c r="K337" s="289" t="s">
        <v>424</v>
      </c>
      <c r="L337" s="298"/>
      <c r="M337" s="289" t="s">
        <v>424</v>
      </c>
      <c r="N337" s="299" t="s">
        <v>416</v>
      </c>
    </row>
    <row r="338" spans="10:14" x14ac:dyDescent="0.25">
      <c r="L338" s="298"/>
    </row>
    <row r="340" spans="10:14" x14ac:dyDescent="0.25">
      <c r="K340" s="290"/>
      <c r="L340" s="294" t="s">
        <v>387</v>
      </c>
    </row>
    <row r="341" spans="10:14" x14ac:dyDescent="0.25">
      <c r="K341" s="278"/>
      <c r="L341" s="278"/>
      <c r="M341" s="278"/>
      <c r="N341" s="278"/>
    </row>
    <row r="342" spans="10:14" ht="370.5" x14ac:dyDescent="0.25">
      <c r="K342" s="291" t="s">
        <v>421</v>
      </c>
      <c r="L342" s="291" t="s">
        <v>421</v>
      </c>
      <c r="M342" s="278"/>
      <c r="N342" s="278"/>
    </row>
    <row r="343" spans="10:14" ht="383.25" x14ac:dyDescent="0.25">
      <c r="K343" s="291" t="s">
        <v>422</v>
      </c>
      <c r="L343" s="291" t="s">
        <v>422</v>
      </c>
      <c r="M343" s="278"/>
      <c r="N343" s="278"/>
    </row>
    <row r="344" spans="10:14" ht="357.75" x14ac:dyDescent="0.25">
      <c r="K344" s="291" t="s">
        <v>384</v>
      </c>
      <c r="L344" s="291" t="s">
        <v>24</v>
      </c>
      <c r="M344" s="278"/>
      <c r="N344" s="278"/>
    </row>
    <row r="345" spans="10:14" ht="332.25" x14ac:dyDescent="0.25">
      <c r="K345" s="291" t="s">
        <v>385</v>
      </c>
      <c r="M345" s="278"/>
      <c r="N345" s="278"/>
    </row>
    <row r="346" spans="10:14" ht="243" x14ac:dyDescent="0.25">
      <c r="K346" s="291" t="s">
        <v>24</v>
      </c>
      <c r="L346" s="294"/>
      <c r="M346" s="294"/>
    </row>
    <row r="347" spans="10:14" ht="79.5" x14ac:dyDescent="0.25">
      <c r="K347" s="292" t="s">
        <v>21</v>
      </c>
      <c r="L347" s="293" t="s">
        <v>386</v>
      </c>
      <c r="M347" s="293" t="s">
        <v>386</v>
      </c>
    </row>
    <row r="348" spans="10:14" ht="79.5" x14ac:dyDescent="0.25">
      <c r="K348" s="293" t="s">
        <v>22</v>
      </c>
    </row>
    <row r="349" spans="10:14" ht="228" x14ac:dyDescent="0.25">
      <c r="K349" s="269" t="s">
        <v>24</v>
      </c>
    </row>
    <row r="350" spans="10:14" x14ac:dyDescent="0.25">
      <c r="K350" s="290"/>
    </row>
    <row r="351" spans="10:14" ht="179.25" x14ac:dyDescent="0.25">
      <c r="K351" s="291" t="s">
        <v>393</v>
      </c>
    </row>
    <row r="352" spans="10:14" ht="383.25" x14ac:dyDescent="0.25">
      <c r="J352" s="291" t="s">
        <v>391</v>
      </c>
      <c r="K352" s="273" t="s">
        <v>388</v>
      </c>
    </row>
    <row r="353" spans="10:13" ht="383.25" x14ac:dyDescent="0.25">
      <c r="J353" s="291" t="s">
        <v>391</v>
      </c>
      <c r="K353" s="273" t="s">
        <v>389</v>
      </c>
    </row>
    <row r="354" spans="10:13" ht="409.6" x14ac:dyDescent="0.25">
      <c r="J354" s="291" t="s">
        <v>391</v>
      </c>
      <c r="K354" s="273" t="s">
        <v>390</v>
      </c>
    </row>
    <row r="355" spans="10:13" ht="39" x14ac:dyDescent="0.25">
      <c r="J355" s="291" t="s">
        <v>384</v>
      </c>
      <c r="K355" s="294" t="s">
        <v>386</v>
      </c>
    </row>
    <row r="356" spans="10:13" ht="51.75" x14ac:dyDescent="0.25">
      <c r="J356" s="291" t="s">
        <v>385</v>
      </c>
      <c r="K356" s="294" t="s">
        <v>386</v>
      </c>
    </row>
    <row r="357" spans="10:13" ht="90" x14ac:dyDescent="0.25">
      <c r="J357" s="291" t="s">
        <v>392</v>
      </c>
      <c r="K357" s="294" t="s">
        <v>394</v>
      </c>
    </row>
    <row r="358" spans="10:13" ht="39" x14ac:dyDescent="0.25">
      <c r="J358" s="291" t="s">
        <v>24</v>
      </c>
      <c r="K358" s="294" t="s">
        <v>386</v>
      </c>
    </row>
    <row r="359" spans="10:13" ht="281.25" x14ac:dyDescent="0.25">
      <c r="K359" s="294" t="s">
        <v>274</v>
      </c>
      <c r="L359" s="294" t="s">
        <v>384</v>
      </c>
      <c r="M359" s="294" t="s">
        <v>385</v>
      </c>
    </row>
    <row r="360" spans="10:13" ht="396" x14ac:dyDescent="0.25">
      <c r="K360" s="273" t="s">
        <v>409</v>
      </c>
      <c r="L360" s="279" t="s">
        <v>385</v>
      </c>
      <c r="M360" s="279" t="s">
        <v>24</v>
      </c>
    </row>
    <row r="361" spans="10:13" ht="338.25" x14ac:dyDescent="0.25">
      <c r="K361" s="293" t="s">
        <v>395</v>
      </c>
      <c r="L361" s="294" t="s">
        <v>386</v>
      </c>
      <c r="M361" s="294" t="s">
        <v>386</v>
      </c>
    </row>
    <row r="362" spans="10:13" ht="327" x14ac:dyDescent="0.25">
      <c r="K362" s="293" t="s">
        <v>396</v>
      </c>
    </row>
    <row r="363" spans="10:13" ht="270.75" x14ac:dyDescent="0.25">
      <c r="K363" s="293" t="s">
        <v>397</v>
      </c>
    </row>
    <row r="364" spans="10:13" ht="259.5" x14ac:dyDescent="0.25">
      <c r="K364" s="293" t="s">
        <v>398</v>
      </c>
    </row>
    <row r="365" spans="10:13" ht="409.6" x14ac:dyDescent="0.25">
      <c r="K365" s="293" t="s">
        <v>399</v>
      </c>
    </row>
    <row r="366" spans="10:13" ht="237" x14ac:dyDescent="0.25">
      <c r="K366" s="293" t="s">
        <v>400</v>
      </c>
    </row>
    <row r="367" spans="10:13" ht="409.6" x14ac:dyDescent="0.25">
      <c r="K367" s="293" t="s">
        <v>401</v>
      </c>
    </row>
    <row r="368" spans="10:13" ht="409.6" x14ac:dyDescent="0.25">
      <c r="K368" s="293" t="s">
        <v>402</v>
      </c>
    </row>
    <row r="369" spans="11:11" ht="405.75" x14ac:dyDescent="0.25">
      <c r="K369" s="293" t="s">
        <v>403</v>
      </c>
    </row>
    <row r="370" spans="11:11" ht="214.5" x14ac:dyDescent="0.25">
      <c r="K370" s="293" t="s">
        <v>404</v>
      </c>
    </row>
    <row r="371" spans="11:11" ht="338.25" x14ac:dyDescent="0.25">
      <c r="K371" s="293" t="s">
        <v>405</v>
      </c>
    </row>
    <row r="372" spans="11:11" ht="158.25" x14ac:dyDescent="0.25">
      <c r="K372" s="293" t="s">
        <v>392</v>
      </c>
    </row>
    <row r="375" spans="11:11" ht="39" x14ac:dyDescent="0.25">
      <c r="K375" s="294" t="s">
        <v>386</v>
      </c>
    </row>
  </sheetData>
  <sheetProtection algorithmName="SHA-512" hashValue="7S6rqyDxeDIBRMFAEu8oGP8toR85N7soBGr7S+LSioqbQ8Bq2V/vdKRS/AYvALfMHWk72LaO8SWNQRIOro49ZQ==" saltValue="3V4Uy3wNk4ZVmAbJ5+z7DA==" spinCount="100000" sheet="1" objects="1" scenarios="1" formatColumns="0" formatRows="0"/>
  <mergeCells count="216">
    <mergeCell ref="F42:G42"/>
    <mergeCell ref="F83:G83"/>
    <mergeCell ref="F84:G84"/>
    <mergeCell ref="F85:G85"/>
    <mergeCell ref="F88:G88"/>
    <mergeCell ref="F89:G89"/>
    <mergeCell ref="F91:G91"/>
    <mergeCell ref="F92:G92"/>
    <mergeCell ref="C262:D314"/>
    <mergeCell ref="F258:G258"/>
    <mergeCell ref="F261:G261"/>
    <mergeCell ref="F260:G260"/>
    <mergeCell ref="F259:G259"/>
    <mergeCell ref="F225:G225"/>
    <mergeCell ref="F226:G226"/>
    <mergeCell ref="F241:G241"/>
    <mergeCell ref="F255:G255"/>
    <mergeCell ref="F227:G227"/>
    <mergeCell ref="F223:G223"/>
    <mergeCell ref="F250:G250"/>
    <mergeCell ref="F251:G251"/>
    <mergeCell ref="F252:G252"/>
    <mergeCell ref="F253:G253"/>
    <mergeCell ref="F254:G254"/>
    <mergeCell ref="F3:H3"/>
    <mergeCell ref="F12:H12"/>
    <mergeCell ref="F13:H13"/>
    <mergeCell ref="F16:H16"/>
    <mergeCell ref="C22:D78"/>
    <mergeCell ref="C169:D210"/>
    <mergeCell ref="C145:D168"/>
    <mergeCell ref="F257:G257"/>
    <mergeCell ref="F233:G233"/>
    <mergeCell ref="F234:G234"/>
    <mergeCell ref="C21:E21"/>
    <mergeCell ref="F228:G228"/>
    <mergeCell ref="F229:G229"/>
    <mergeCell ref="F230:G230"/>
    <mergeCell ref="F256:G256"/>
    <mergeCell ref="F232:G232"/>
    <mergeCell ref="F231:G231"/>
    <mergeCell ref="F224:G224"/>
    <mergeCell ref="F249:G249"/>
    <mergeCell ref="F239:G239"/>
    <mergeCell ref="F247:G247"/>
    <mergeCell ref="F248:G248"/>
    <mergeCell ref="F220:G220"/>
    <mergeCell ref="F238:G238"/>
    <mergeCell ref="F218:G218"/>
    <mergeCell ref="F235:G235"/>
    <mergeCell ref="F245:G245"/>
    <mergeCell ref="F236:G236"/>
    <mergeCell ref="F246:G246"/>
    <mergeCell ref="F237:G237"/>
    <mergeCell ref="F215:G215"/>
    <mergeCell ref="F216:G216"/>
    <mergeCell ref="F217:G217"/>
    <mergeCell ref="F244:G244"/>
    <mergeCell ref="F242:G242"/>
    <mergeCell ref="F243:G243"/>
    <mergeCell ref="F221:G221"/>
    <mergeCell ref="F222:G222"/>
    <mergeCell ref="F240:G240"/>
    <mergeCell ref="F219:G219"/>
    <mergeCell ref="F209:G209"/>
    <mergeCell ref="F210:G210"/>
    <mergeCell ref="F211:G211"/>
    <mergeCell ref="F212:G212"/>
    <mergeCell ref="F213:G213"/>
    <mergeCell ref="F214:G214"/>
    <mergeCell ref="F203:G203"/>
    <mergeCell ref="F204:G204"/>
    <mergeCell ref="F205:G205"/>
    <mergeCell ref="F206:G206"/>
    <mergeCell ref="F207:G207"/>
    <mergeCell ref="F208:G208"/>
    <mergeCell ref="F196:G196"/>
    <mergeCell ref="F197:G197"/>
    <mergeCell ref="F199:G199"/>
    <mergeCell ref="F200:G200"/>
    <mergeCell ref="F201:G201"/>
    <mergeCell ref="F202:G202"/>
    <mergeCell ref="F190:G190"/>
    <mergeCell ref="F191:G191"/>
    <mergeCell ref="F192:G192"/>
    <mergeCell ref="F193:G193"/>
    <mergeCell ref="F194:G194"/>
    <mergeCell ref="F195:G195"/>
    <mergeCell ref="F198:G198"/>
    <mergeCell ref="F184:G184"/>
    <mergeCell ref="F185:G185"/>
    <mergeCell ref="F186:G186"/>
    <mergeCell ref="F187:G187"/>
    <mergeCell ref="F188:G188"/>
    <mergeCell ref="F189:G189"/>
    <mergeCell ref="F178:G178"/>
    <mergeCell ref="F179:G179"/>
    <mergeCell ref="F180:G180"/>
    <mergeCell ref="F181:G181"/>
    <mergeCell ref="F182:G182"/>
    <mergeCell ref="F183:G183"/>
    <mergeCell ref="F172:G172"/>
    <mergeCell ref="F173:G173"/>
    <mergeCell ref="F174:G174"/>
    <mergeCell ref="F175:G175"/>
    <mergeCell ref="F176:G176"/>
    <mergeCell ref="F177:G177"/>
    <mergeCell ref="F166:G166"/>
    <mergeCell ref="F167:G167"/>
    <mergeCell ref="F168:G168"/>
    <mergeCell ref="F169:G169"/>
    <mergeCell ref="F170:G170"/>
    <mergeCell ref="F171:G171"/>
    <mergeCell ref="F160:G160"/>
    <mergeCell ref="F161:G161"/>
    <mergeCell ref="F162:G162"/>
    <mergeCell ref="F163:G163"/>
    <mergeCell ref="F164:G164"/>
    <mergeCell ref="F165:G165"/>
    <mergeCell ref="F154:G154"/>
    <mergeCell ref="F155:G155"/>
    <mergeCell ref="F156:G156"/>
    <mergeCell ref="F157:G157"/>
    <mergeCell ref="F158:G158"/>
    <mergeCell ref="F159:G159"/>
    <mergeCell ref="F148:G148"/>
    <mergeCell ref="F149:G149"/>
    <mergeCell ref="F150:G150"/>
    <mergeCell ref="F151:G151"/>
    <mergeCell ref="F152:G152"/>
    <mergeCell ref="F153:G153"/>
    <mergeCell ref="F145:G145"/>
    <mergeCell ref="F146:G146"/>
    <mergeCell ref="F147:G147"/>
    <mergeCell ref="F144:G144"/>
    <mergeCell ref="F106:G106"/>
    <mergeCell ref="F113:G113"/>
    <mergeCell ref="F114:G114"/>
    <mergeCell ref="F117:G117"/>
    <mergeCell ref="F97:G97"/>
    <mergeCell ref="F142:G142"/>
    <mergeCell ref="F120:G120"/>
    <mergeCell ref="F130:G130"/>
    <mergeCell ref="F103:G103"/>
    <mergeCell ref="F100:G100"/>
    <mergeCell ref="F102:G102"/>
    <mergeCell ref="F123:G123"/>
    <mergeCell ref="F133:G133"/>
    <mergeCell ref="F134:G134"/>
    <mergeCell ref="F135:G135"/>
    <mergeCell ref="F136:G136"/>
    <mergeCell ref="F104:G104"/>
    <mergeCell ref="F115:G115"/>
    <mergeCell ref="F116:G116"/>
    <mergeCell ref="F138:G138"/>
    <mergeCell ref="F139:G139"/>
    <mergeCell ref="F105:G105"/>
    <mergeCell ref="F81:G81"/>
    <mergeCell ref="F69:G69"/>
    <mergeCell ref="F71:G71"/>
    <mergeCell ref="F72:G72"/>
    <mergeCell ref="F77:G77"/>
    <mergeCell ref="F78:G78"/>
    <mergeCell ref="F93:G93"/>
    <mergeCell ref="F61:G61"/>
    <mergeCell ref="F62:G62"/>
    <mergeCell ref="F63:G63"/>
    <mergeCell ref="F64:G64"/>
    <mergeCell ref="F66:G66"/>
    <mergeCell ref="F67:G67"/>
    <mergeCell ref="F57:G57"/>
    <mergeCell ref="F58:G58"/>
    <mergeCell ref="F59:G59"/>
    <mergeCell ref="F60:G60"/>
    <mergeCell ref="F65:G65"/>
    <mergeCell ref="F51:G51"/>
    <mergeCell ref="F52:G52"/>
    <mergeCell ref="F53:G53"/>
    <mergeCell ref="F54:G54"/>
    <mergeCell ref="F55:G55"/>
    <mergeCell ref="F21:G21"/>
    <mergeCell ref="F22:G22"/>
    <mergeCell ref="F36:G36"/>
    <mergeCell ref="F37:G37"/>
    <mergeCell ref="F38:G38"/>
    <mergeCell ref="F39:G39"/>
    <mergeCell ref="F30:G30"/>
    <mergeCell ref="F31:G31"/>
    <mergeCell ref="F32:G32"/>
    <mergeCell ref="F33:G33"/>
    <mergeCell ref="F34:G34"/>
    <mergeCell ref="F35:G35"/>
    <mergeCell ref="C211:D261"/>
    <mergeCell ref="C79:C144"/>
    <mergeCell ref="F43:G43"/>
    <mergeCell ref="F41:G41"/>
    <mergeCell ref="F23:G23"/>
    <mergeCell ref="F24:G24"/>
    <mergeCell ref="F25:G25"/>
    <mergeCell ref="F129:G129"/>
    <mergeCell ref="F132:G132"/>
    <mergeCell ref="F140:G140"/>
    <mergeCell ref="F141:G141"/>
    <mergeCell ref="F26:G26"/>
    <mergeCell ref="F27:G27"/>
    <mergeCell ref="F28:G28"/>
    <mergeCell ref="F29:G29"/>
    <mergeCell ref="F40:G40"/>
    <mergeCell ref="F50:G50"/>
    <mergeCell ref="F44:G44"/>
    <mergeCell ref="F45:G45"/>
    <mergeCell ref="F46:G46"/>
    <mergeCell ref="F47:G47"/>
    <mergeCell ref="F48:G48"/>
    <mergeCell ref="F49:G49"/>
    <mergeCell ref="F56:G56"/>
  </mergeCells>
  <dataValidations count="1">
    <dataValidation type="list" allowBlank="1" showInputMessage="1" showErrorMessage="1" sqref="H10" xr:uid="{00000000-0002-0000-0000-000000000000}">
      <formula1>"IP units, SI units"</formula1>
    </dataValidation>
  </dataValidations>
  <pageMargins left="0.7" right="0.7" top="0.75" bottom="0.75" header="0.3" footer="0.3"/>
  <pageSetup scale="75" orientation="portrait" horizontalDpi="300" verticalDpi="300"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49"/>
  <sheetViews>
    <sheetView showGridLines="0" zoomScale="80" zoomScaleNormal="80" zoomScalePageLayoutView="80" workbookViewId="0">
      <pane ySplit="11" topLeftCell="A12" activePane="bottomLeft" state="frozen"/>
      <selection pane="bottomLeft" activeCell="J24" sqref="J24:P24"/>
    </sheetView>
  </sheetViews>
  <sheetFormatPr defaultColWidth="8.85546875" defaultRowHeight="15" x14ac:dyDescent="0.25"/>
  <cols>
    <col min="1" max="1" width="2.7109375" style="2" customWidth="1"/>
    <col min="2" max="2" width="27.7109375" style="2" customWidth="1"/>
    <col min="3" max="3" width="14.85546875" style="2" customWidth="1"/>
    <col min="4" max="4" width="15" style="2" customWidth="1"/>
    <col min="5" max="6" width="20.7109375" style="2" customWidth="1"/>
    <col min="7" max="7" width="2.42578125" style="2" customWidth="1"/>
    <col min="8" max="8" width="25.28515625" style="2" customWidth="1"/>
    <col min="9" max="9" width="3.140625" style="2" customWidth="1"/>
    <col min="10" max="10" width="20.7109375" style="2" customWidth="1"/>
    <col min="11" max="11" width="24.7109375" style="2" customWidth="1"/>
    <col min="12" max="16" width="14.7109375" style="2" customWidth="1"/>
    <col min="17" max="17" width="2.42578125" style="2" customWidth="1"/>
    <col min="18" max="18" width="45.85546875" style="2" customWidth="1"/>
    <col min="19" max="19" width="3.85546875" style="4" customWidth="1"/>
    <col min="20" max="20" width="0.140625" style="2" hidden="1" customWidth="1"/>
    <col min="21" max="21" width="10.85546875" style="2" hidden="1" customWidth="1"/>
    <col min="22" max="22" width="0.7109375" style="2" hidden="1" customWidth="1"/>
    <col min="23" max="23" width="4.7109375" style="2" hidden="1" customWidth="1"/>
    <col min="24" max="24" width="6.42578125" style="2" hidden="1" customWidth="1"/>
    <col min="25" max="25" width="10.28515625" style="2" hidden="1" customWidth="1"/>
    <col min="26" max="16384" width="8.85546875" style="2"/>
  </cols>
  <sheetData>
    <row r="1" spans="1:25" ht="15" customHeight="1" x14ac:dyDescent="0.2">
      <c r="A1" s="5"/>
      <c r="B1" s="5"/>
      <c r="C1" s="5"/>
      <c r="D1" s="5"/>
      <c r="E1" s="5"/>
      <c r="F1" s="5"/>
      <c r="G1" s="5"/>
      <c r="H1" s="5"/>
      <c r="I1" s="5"/>
      <c r="J1" s="5"/>
      <c r="K1" s="5"/>
      <c r="L1" s="5"/>
      <c r="M1" s="5"/>
      <c r="N1" s="5"/>
      <c r="O1" s="5"/>
      <c r="P1" s="5"/>
      <c r="Q1" s="5"/>
      <c r="R1" s="5"/>
      <c r="S1" s="2"/>
    </row>
    <row r="2" spans="1:25" ht="20.25" customHeight="1" x14ac:dyDescent="0.2">
      <c r="A2" s="6"/>
      <c r="B2" s="7" t="s">
        <v>271</v>
      </c>
      <c r="C2" s="7"/>
      <c r="D2" s="8"/>
      <c r="E2" s="8"/>
      <c r="F2" s="9"/>
      <c r="G2" s="8"/>
      <c r="H2" s="8"/>
      <c r="I2" s="8"/>
      <c r="J2" s="8"/>
      <c r="K2" s="8"/>
      <c r="L2" s="8"/>
      <c r="M2" s="8"/>
      <c r="N2" s="8"/>
      <c r="O2" s="8"/>
      <c r="P2" s="8"/>
      <c r="Q2" s="8"/>
      <c r="R2" s="8"/>
      <c r="S2" s="2"/>
    </row>
    <row r="3" spans="1:25" ht="15.75" customHeight="1" x14ac:dyDescent="0.2">
      <c r="A3" s="5"/>
      <c r="B3" s="5"/>
      <c r="C3" s="5"/>
      <c r="D3" s="5"/>
      <c r="E3" s="5"/>
      <c r="F3" s="5"/>
      <c r="G3" s="5"/>
      <c r="H3" s="5"/>
      <c r="I3" s="5"/>
      <c r="J3" s="5"/>
      <c r="K3" s="5"/>
      <c r="L3" s="5"/>
      <c r="M3" s="5"/>
      <c r="N3" s="5"/>
      <c r="O3" s="5"/>
      <c r="P3" s="5"/>
      <c r="Q3" s="5"/>
      <c r="R3" s="5"/>
      <c r="S3" s="2"/>
    </row>
    <row r="4" spans="1:25" ht="22.5" customHeight="1" x14ac:dyDescent="0.25"/>
    <row r="5" spans="1:25" ht="14.45" customHeight="1" x14ac:dyDescent="0.25">
      <c r="B5" s="90" t="s">
        <v>272</v>
      </c>
      <c r="E5" s="130" t="s">
        <v>440</v>
      </c>
    </row>
    <row r="6" spans="1:25" ht="15.75" customHeight="1" x14ac:dyDescent="0.25">
      <c r="B6" s="90"/>
    </row>
    <row r="7" spans="1:25" ht="15" customHeight="1" x14ac:dyDescent="0.25">
      <c r="B7" s="90" t="s">
        <v>273</v>
      </c>
      <c r="E7" s="130" t="s">
        <v>441</v>
      </c>
    </row>
    <row r="8" spans="1:25" ht="22.5" customHeight="1" x14ac:dyDescent="0.25"/>
    <row r="9" spans="1:25" ht="30" customHeight="1" x14ac:dyDescent="0.25">
      <c r="B9" s="355" t="s">
        <v>270</v>
      </c>
      <c r="C9" s="355" t="s">
        <v>417</v>
      </c>
      <c r="D9" s="355" t="s">
        <v>4</v>
      </c>
      <c r="E9" s="355" t="s">
        <v>278</v>
      </c>
      <c r="F9" s="355" t="str">
        <f>"Product surface area" &amp; IF(Instructions!$H$10="IP Units", " (sq ft)", IF(Instructions!$H$10="SI Units"," (sq m)"))</f>
        <v>Product surface area (sq ft)</v>
      </c>
      <c r="G9" s="144" t="s">
        <v>104</v>
      </c>
      <c r="H9" s="271" t="s">
        <v>274</v>
      </c>
      <c r="I9" s="147"/>
      <c r="J9" s="354" t="s">
        <v>275</v>
      </c>
      <c r="K9" s="354"/>
      <c r="L9" s="354"/>
      <c r="M9" s="354"/>
      <c r="N9" s="354"/>
      <c r="O9" s="354"/>
      <c r="P9" s="354"/>
      <c r="Q9" s="147"/>
      <c r="R9" s="350" t="s">
        <v>430</v>
      </c>
      <c r="T9" s="352" t="s">
        <v>21</v>
      </c>
      <c r="U9" s="352"/>
      <c r="W9" s="353" t="s">
        <v>22</v>
      </c>
      <c r="X9" s="353"/>
      <c r="Y9" s="353"/>
    </row>
    <row r="10" spans="1:25" ht="24.75" customHeight="1" x14ac:dyDescent="0.25">
      <c r="B10" s="356"/>
      <c r="C10" s="356"/>
      <c r="D10" s="356"/>
      <c r="E10" s="356"/>
      <c r="F10" s="356"/>
      <c r="G10" s="145"/>
      <c r="H10" s="347" t="s">
        <v>5</v>
      </c>
      <c r="I10" s="148"/>
      <c r="J10" s="347" t="s">
        <v>288</v>
      </c>
      <c r="K10" s="347" t="s">
        <v>13</v>
      </c>
      <c r="L10" s="349" t="s">
        <v>418</v>
      </c>
      <c r="M10" s="348" t="s">
        <v>419</v>
      </c>
      <c r="N10" s="347" t="s">
        <v>23</v>
      </c>
      <c r="O10" s="347"/>
      <c r="P10" s="347"/>
      <c r="Q10" s="148"/>
      <c r="R10" s="350"/>
      <c r="T10" s="344" t="s">
        <v>102</v>
      </c>
      <c r="U10" s="344" t="s">
        <v>103</v>
      </c>
      <c r="W10" s="346" t="s">
        <v>108</v>
      </c>
      <c r="X10" s="346" t="s">
        <v>109</v>
      </c>
      <c r="Y10" s="343" t="s">
        <v>96</v>
      </c>
    </row>
    <row r="11" spans="1:25" ht="36" customHeight="1" x14ac:dyDescent="0.25">
      <c r="B11" s="357"/>
      <c r="C11" s="357"/>
      <c r="D11" s="357"/>
      <c r="E11" s="357"/>
      <c r="F11" s="357"/>
      <c r="G11" s="145"/>
      <c r="H11" s="347"/>
      <c r="I11" s="148"/>
      <c r="J11" s="347"/>
      <c r="K11" s="347"/>
      <c r="L11" s="349"/>
      <c r="M11" s="348"/>
      <c r="N11" s="116" t="s">
        <v>427</v>
      </c>
      <c r="O11" s="117" t="s">
        <v>428</v>
      </c>
      <c r="P11" s="117" t="s">
        <v>429</v>
      </c>
      <c r="Q11" s="148"/>
      <c r="R11" s="350"/>
      <c r="T11" s="345"/>
      <c r="U11" s="345"/>
      <c r="W11" s="346"/>
      <c r="X11" s="346"/>
      <c r="Y11" s="343"/>
    </row>
    <row r="12" spans="1:25" s="67" customFormat="1" ht="21.4" customHeight="1" x14ac:dyDescent="0.25">
      <c r="A12" s="65">
        <f t="shared" ref="A12:A18" si="0">IF(D12&gt;=0,0,0)</f>
        <v>0</v>
      </c>
      <c r="B12" s="101" t="s">
        <v>442</v>
      </c>
      <c r="C12" s="101" t="s">
        <v>436</v>
      </c>
      <c r="D12" s="118"/>
      <c r="E12" s="118"/>
      <c r="F12" s="118">
        <v>1000</v>
      </c>
      <c r="G12" s="145"/>
      <c r="H12" s="102" t="s">
        <v>21</v>
      </c>
      <c r="I12" s="148"/>
      <c r="J12" s="153" t="s">
        <v>16</v>
      </c>
      <c r="K12" s="102" t="s">
        <v>255</v>
      </c>
      <c r="L12" s="103">
        <f t="array" ref="L12">IFERROR(INDEX(Instructions!$H$22:$H$314,MATCH(1,(Instructions!$E$22:$E$314='Paints and coatings'!J12)*(Instructions!$F$22:$F$314='Paints and coatings'!K12),0)),"")</f>
        <v>100</v>
      </c>
      <c r="M12" s="140" t="s">
        <v>437</v>
      </c>
      <c r="N12" s="104">
        <v>50</v>
      </c>
      <c r="O12" s="105" t="str">
        <f t="shared" ref="O12:O23" si="1">IF($E$7="No","n/a",IF(OR(L12="",E12=""),"",E12*L12))</f>
        <v>n/a</v>
      </c>
      <c r="P12" s="105" t="str">
        <f>IF($E$7="No","n/a",IF(OR(ISBLANK(N12),L12=""),"",E12*N12))</f>
        <v>n/a</v>
      </c>
      <c r="Q12" s="148"/>
      <c r="R12" s="107"/>
      <c r="S12" s="66"/>
    </row>
    <row r="13" spans="1:25" s="67" customFormat="1" ht="21.4" customHeight="1" x14ac:dyDescent="0.25">
      <c r="A13" s="65">
        <f t="shared" si="0"/>
        <v>0</v>
      </c>
      <c r="B13" s="101" t="s">
        <v>442</v>
      </c>
      <c r="C13" s="101" t="s">
        <v>436</v>
      </c>
      <c r="D13" s="118" t="s">
        <v>311</v>
      </c>
      <c r="E13" s="118"/>
      <c r="F13" s="118">
        <v>3000</v>
      </c>
      <c r="G13" s="145"/>
      <c r="H13" s="102" t="s">
        <v>21</v>
      </c>
      <c r="I13" s="148"/>
      <c r="J13" s="153" t="s">
        <v>128</v>
      </c>
      <c r="K13" s="102" t="s">
        <v>216</v>
      </c>
      <c r="L13" s="103">
        <f t="array" ref="L13">IFERROR(INDEX(Instructions!$H$22:$H$314,MATCH(1,(Instructions!$E$22:$E$314='Paints and coatings'!J13)*(Instructions!$F$22:$F$314='Paints and coatings'!K13),0)),"")</f>
        <v>350</v>
      </c>
      <c r="M13" s="140" t="s">
        <v>437</v>
      </c>
      <c r="N13" s="104">
        <v>60</v>
      </c>
      <c r="O13" s="105" t="str">
        <f t="shared" si="1"/>
        <v>n/a</v>
      </c>
      <c r="P13" s="105" t="str">
        <f t="shared" ref="P13:P23" si="2">IF($E$7="No","n/a",IF(OR(ISBLANK(N13),L13=""),"",E13*N13))</f>
        <v>n/a</v>
      </c>
      <c r="Q13" s="148"/>
      <c r="R13" s="107"/>
      <c r="S13" s="66"/>
    </row>
    <row r="14" spans="1:25" s="67" customFormat="1" ht="21.4" customHeight="1" x14ac:dyDescent="0.25">
      <c r="A14" s="65">
        <f t="shared" si="0"/>
        <v>0</v>
      </c>
      <c r="B14" s="101" t="s">
        <v>443</v>
      </c>
      <c r="C14" s="101" t="s">
        <v>436</v>
      </c>
      <c r="D14" s="118"/>
      <c r="E14" s="118"/>
      <c r="F14" s="118">
        <v>4000</v>
      </c>
      <c r="G14" s="145"/>
      <c r="H14" s="102" t="s">
        <v>21</v>
      </c>
      <c r="I14" s="148"/>
      <c r="J14" s="153" t="s">
        <v>18</v>
      </c>
      <c r="K14" s="102" t="s">
        <v>122</v>
      </c>
      <c r="L14" s="103">
        <f t="array" ref="L14">IFERROR(INDEX(Instructions!$H$22:$H$314,MATCH(1,(Instructions!$E$22:$E$314='Paints and coatings'!J14)*(Instructions!$F$22:$F$314='Paints and coatings'!K14),0)),"")</f>
        <v>100</v>
      </c>
      <c r="M14" s="140" t="s">
        <v>441</v>
      </c>
      <c r="N14" s="104">
        <v>120</v>
      </c>
      <c r="O14" s="105" t="str">
        <f t="shared" si="1"/>
        <v>n/a</v>
      </c>
      <c r="P14" s="105" t="str">
        <f t="shared" si="2"/>
        <v>n/a</v>
      </c>
      <c r="Q14" s="148"/>
      <c r="R14" s="107"/>
      <c r="S14" s="66"/>
    </row>
    <row r="15" spans="1:25" s="67" customFormat="1" ht="21.4" customHeight="1" x14ac:dyDescent="0.25">
      <c r="A15" s="65">
        <f t="shared" si="0"/>
        <v>0</v>
      </c>
      <c r="B15" s="101" t="s">
        <v>444</v>
      </c>
      <c r="C15" s="101" t="s">
        <v>436</v>
      </c>
      <c r="D15" s="118"/>
      <c r="E15" s="118"/>
      <c r="F15" s="118">
        <v>8000</v>
      </c>
      <c r="G15" s="145"/>
      <c r="H15" s="102" t="s">
        <v>24</v>
      </c>
      <c r="I15" s="148"/>
      <c r="J15" s="153"/>
      <c r="K15" s="102"/>
      <c r="L15" s="103">
        <f t="array" ref="L15">IFERROR(INDEX(Instructions!$H$22:$H$314,MATCH(1,(Instructions!$E$22:$E$314='Paints and coatings'!J15)*(Instructions!$F$22:$F$314='Paints and coatings'!K15),0)),"")</f>
        <v>0</v>
      </c>
      <c r="M15" s="140" t="s">
        <v>441</v>
      </c>
      <c r="N15" s="104"/>
      <c r="O15" s="105" t="str">
        <f t="shared" si="1"/>
        <v>n/a</v>
      </c>
      <c r="P15" s="105" t="str">
        <f t="shared" si="2"/>
        <v>n/a</v>
      </c>
      <c r="Q15" s="148"/>
      <c r="R15" s="107"/>
      <c r="S15" s="66"/>
    </row>
    <row r="16" spans="1:25" s="67" customFormat="1" ht="12" customHeight="1" x14ac:dyDescent="0.25">
      <c r="A16" s="65">
        <f t="shared" si="0"/>
        <v>0</v>
      </c>
      <c r="B16" s="101"/>
      <c r="C16" s="101"/>
      <c r="D16" s="118"/>
      <c r="E16" s="118"/>
      <c r="F16" s="118"/>
      <c r="G16" s="145"/>
      <c r="H16" s="102"/>
      <c r="I16" s="148"/>
      <c r="J16" s="153"/>
      <c r="K16" s="102"/>
      <c r="L16" s="103">
        <f t="array" ref="L16">IFERROR(INDEX(Instructions!$H$22:$H$314,MATCH(1,(Instructions!$E$22:$E$314='Paints and coatings'!J16)*(Instructions!$F$22:$F$314='Paints and coatings'!K16),0)),"")</f>
        <v>0</v>
      </c>
      <c r="M16" s="140"/>
      <c r="N16" s="104"/>
      <c r="O16" s="105" t="str">
        <f t="shared" si="1"/>
        <v>n/a</v>
      </c>
      <c r="P16" s="105" t="str">
        <f t="shared" si="2"/>
        <v>n/a</v>
      </c>
      <c r="Q16" s="148"/>
      <c r="R16" s="107"/>
      <c r="S16" s="66"/>
    </row>
    <row r="17" spans="1:19" s="67" customFormat="1" ht="12" customHeight="1" x14ac:dyDescent="0.25">
      <c r="A17" s="65">
        <f t="shared" si="0"/>
        <v>0</v>
      </c>
      <c r="B17" s="101"/>
      <c r="C17" s="101"/>
      <c r="D17" s="118"/>
      <c r="E17" s="118"/>
      <c r="F17" s="118"/>
      <c r="G17" s="145"/>
      <c r="H17" s="102"/>
      <c r="I17" s="148"/>
      <c r="J17" s="153"/>
      <c r="K17" s="102"/>
      <c r="L17" s="103">
        <f t="array" ref="L17">IFERROR(INDEX(Instructions!$H$22:$H$314,MATCH(1,(Instructions!$E$22:$E$314='Paints and coatings'!J17)*(Instructions!$F$22:$F$314='Paints and coatings'!K17),0)),"")</f>
        <v>0</v>
      </c>
      <c r="M17" s="140"/>
      <c r="N17" s="104"/>
      <c r="O17" s="105" t="str">
        <f t="shared" si="1"/>
        <v>n/a</v>
      </c>
      <c r="P17" s="105" t="str">
        <f t="shared" si="2"/>
        <v>n/a</v>
      </c>
      <c r="Q17" s="148"/>
      <c r="R17" s="107"/>
      <c r="S17" s="66"/>
    </row>
    <row r="18" spans="1:19" s="67" customFormat="1" ht="12" customHeight="1" x14ac:dyDescent="0.25">
      <c r="A18" s="65">
        <f t="shared" si="0"/>
        <v>0</v>
      </c>
      <c r="B18" s="101"/>
      <c r="C18" s="101"/>
      <c r="D18" s="118"/>
      <c r="E18" s="118"/>
      <c r="F18" s="118"/>
      <c r="G18" s="145"/>
      <c r="H18" s="102"/>
      <c r="I18" s="148"/>
      <c r="J18" s="153"/>
      <c r="K18" s="102"/>
      <c r="L18" s="103">
        <f t="array" ref="L18">IFERROR(INDEX(Instructions!$H$22:$H$314,MATCH(1,(Instructions!$E$22:$E$314='Paints and coatings'!J18)*(Instructions!$F$22:$F$314='Paints and coatings'!K18),0)),"")</f>
        <v>0</v>
      </c>
      <c r="M18" s="140"/>
      <c r="N18" s="104"/>
      <c r="O18" s="105" t="str">
        <f t="shared" si="1"/>
        <v>n/a</v>
      </c>
      <c r="P18" s="105" t="str">
        <f t="shared" si="2"/>
        <v>n/a</v>
      </c>
      <c r="Q18" s="148"/>
      <c r="R18" s="107"/>
      <c r="S18" s="66"/>
    </row>
    <row r="19" spans="1:19" s="67" customFormat="1" ht="12" customHeight="1" x14ac:dyDescent="0.25">
      <c r="A19" s="65">
        <f t="shared" ref="A19:A20" si="3">IF(D19&gt;=0,0,0)</f>
        <v>0</v>
      </c>
      <c r="B19" s="101"/>
      <c r="C19" s="101"/>
      <c r="D19" s="118"/>
      <c r="E19" s="118"/>
      <c r="F19" s="118"/>
      <c r="G19" s="145"/>
      <c r="H19" s="102"/>
      <c r="I19" s="148"/>
      <c r="J19" s="153"/>
      <c r="K19" s="102"/>
      <c r="L19" s="103">
        <f t="array" ref="L19">IFERROR(INDEX(Instructions!$H$22:$H$314,MATCH(1,(Instructions!$E$22:$E$314='Paints and coatings'!J19)*(Instructions!$F$22:$F$314='Paints and coatings'!K19),0)),"")</f>
        <v>0</v>
      </c>
      <c r="M19" s="140"/>
      <c r="N19" s="104"/>
      <c r="O19" s="105" t="str">
        <f t="shared" ref="O19:O20" si="4">IF($E$7="No","n/a",IF(OR(L19="",E19=""),"",E19*L19))</f>
        <v>n/a</v>
      </c>
      <c r="P19" s="105" t="str">
        <f t="shared" si="2"/>
        <v>n/a</v>
      </c>
      <c r="Q19" s="148"/>
      <c r="R19" s="107"/>
      <c r="S19" s="66"/>
    </row>
    <row r="20" spans="1:19" s="67" customFormat="1" ht="12" customHeight="1" x14ac:dyDescent="0.25">
      <c r="A20" s="65">
        <f t="shared" si="3"/>
        <v>0</v>
      </c>
      <c r="B20" s="101"/>
      <c r="C20" s="101"/>
      <c r="D20" s="118"/>
      <c r="E20" s="118"/>
      <c r="F20" s="118"/>
      <c r="G20" s="145"/>
      <c r="H20" s="102"/>
      <c r="I20" s="148"/>
      <c r="J20" s="153"/>
      <c r="K20" s="102"/>
      <c r="L20" s="103">
        <f t="array" ref="L20">IFERROR(INDEX(Instructions!$H$22:$H$314,MATCH(1,(Instructions!$E$22:$E$314='Paints and coatings'!J20)*(Instructions!$F$22:$F$314='Paints and coatings'!K20),0)),"")</f>
        <v>0</v>
      </c>
      <c r="M20" s="140"/>
      <c r="N20" s="104"/>
      <c r="O20" s="105" t="str">
        <f t="shared" si="4"/>
        <v>n/a</v>
      </c>
      <c r="P20" s="105" t="str">
        <f t="shared" si="2"/>
        <v>n/a</v>
      </c>
      <c r="Q20" s="148"/>
      <c r="R20" s="107"/>
      <c r="S20" s="66"/>
    </row>
    <row r="21" spans="1:19" s="67" customFormat="1" ht="12" customHeight="1" x14ac:dyDescent="0.25">
      <c r="A21" s="65">
        <f t="shared" ref="A21" si="5">IF(D21&gt;=0,0,0)</f>
        <v>0</v>
      </c>
      <c r="B21" s="101"/>
      <c r="C21" s="101"/>
      <c r="D21" s="118"/>
      <c r="E21" s="118"/>
      <c r="F21" s="118"/>
      <c r="G21" s="145"/>
      <c r="H21" s="102"/>
      <c r="I21" s="148"/>
      <c r="J21" s="153"/>
      <c r="K21" s="102"/>
      <c r="L21" s="103">
        <f t="array" ref="L21">IFERROR(INDEX(Instructions!$H$22:$H$314,MATCH(1,(Instructions!$E$22:$E$314='Paints and coatings'!J21)*(Instructions!$F$22:$F$314='Paints and coatings'!K21),0)),"")</f>
        <v>0</v>
      </c>
      <c r="M21" s="140"/>
      <c r="N21" s="104"/>
      <c r="O21" s="105" t="str">
        <f t="shared" ref="O21" si="6">IF($E$7="No","n/a",IF(OR(L21="",E21=""),"",E21*L21))</f>
        <v>n/a</v>
      </c>
      <c r="P21" s="105" t="str">
        <f t="shared" si="2"/>
        <v>n/a</v>
      </c>
      <c r="Q21" s="148"/>
      <c r="R21" s="107"/>
      <c r="S21" s="66"/>
    </row>
    <row r="22" spans="1:19" s="67" customFormat="1" ht="12" customHeight="1" x14ac:dyDescent="0.25">
      <c r="A22" s="65"/>
      <c r="B22" s="101"/>
      <c r="C22" s="101"/>
      <c r="D22" s="118"/>
      <c r="E22" s="118"/>
      <c r="F22" s="118"/>
      <c r="G22" s="145"/>
      <c r="H22" s="102"/>
      <c r="I22" s="148"/>
      <c r="J22" s="153"/>
      <c r="K22" s="102"/>
      <c r="L22" s="103">
        <f t="array" ref="L22">IFERROR(INDEX(Instructions!$H$22:$H$314,MATCH(1,(Instructions!$E$22:$E$314='Paints and coatings'!J22)*(Instructions!$F$22:$F$314='Paints and coatings'!K22),0)),"")</f>
        <v>0</v>
      </c>
      <c r="M22" s="140"/>
      <c r="N22" s="104"/>
      <c r="O22" s="105" t="str">
        <f t="shared" si="1"/>
        <v>n/a</v>
      </c>
      <c r="P22" s="105" t="str">
        <f t="shared" si="2"/>
        <v>n/a</v>
      </c>
      <c r="Q22" s="148"/>
      <c r="R22" s="107"/>
      <c r="S22" s="66"/>
    </row>
    <row r="23" spans="1:19" s="67" customFormat="1" ht="12" customHeight="1" x14ac:dyDescent="0.25">
      <c r="A23" s="65"/>
      <c r="B23" s="101"/>
      <c r="C23" s="101"/>
      <c r="D23" s="118"/>
      <c r="E23" s="118"/>
      <c r="F23" s="118"/>
      <c r="G23" s="145"/>
      <c r="H23" s="102"/>
      <c r="I23" s="148"/>
      <c r="J23" s="153"/>
      <c r="K23" s="102"/>
      <c r="L23" s="103">
        <f t="array" ref="L23">IFERROR(INDEX(Instructions!$H$22:$H$314,MATCH(1,(Instructions!$E$22:$E$314='Paints and coatings'!J23)*(Instructions!$F$22:$F$314='Paints and coatings'!K23),0)),"")</f>
        <v>0</v>
      </c>
      <c r="M23" s="140"/>
      <c r="N23" s="104"/>
      <c r="O23" s="105" t="str">
        <f t="shared" si="1"/>
        <v>n/a</v>
      </c>
      <c r="P23" s="105" t="str">
        <f t="shared" si="2"/>
        <v>n/a</v>
      </c>
      <c r="Q23" s="148"/>
      <c r="R23" s="107"/>
      <c r="S23" s="66"/>
    </row>
    <row r="24" spans="1:19" s="3" customFormat="1" ht="21" customHeight="1" x14ac:dyDescent="0.25">
      <c r="A24" s="58" t="s">
        <v>105</v>
      </c>
      <c r="B24" s="108"/>
      <c r="C24" s="108"/>
      <c r="D24" s="109"/>
      <c r="E24" s="109"/>
      <c r="F24" s="109"/>
      <c r="G24" s="146"/>
      <c r="H24" s="110"/>
      <c r="I24" s="149"/>
      <c r="J24" s="351"/>
      <c r="K24" s="351"/>
      <c r="L24" s="351"/>
      <c r="M24" s="351"/>
      <c r="N24" s="351"/>
      <c r="O24" s="351"/>
      <c r="P24" s="351"/>
      <c r="Q24" s="149"/>
      <c r="R24" s="112"/>
      <c r="S24" s="4"/>
    </row>
    <row r="25" spans="1:19" s="3" customFormat="1" ht="30.75" customHeight="1" x14ac:dyDescent="0.25">
      <c r="A25" s="58"/>
      <c r="B25" s="91"/>
      <c r="C25" s="91"/>
      <c r="D25" s="31"/>
      <c r="E25" s="31"/>
      <c r="F25" s="31"/>
      <c r="G25" s="92"/>
      <c r="I25" s="92"/>
      <c r="J25" s="93"/>
      <c r="K25" s="93"/>
      <c r="L25" s="93"/>
      <c r="M25" s="93"/>
      <c r="N25" s="350" t="s">
        <v>276</v>
      </c>
      <c r="O25" s="350"/>
      <c r="P25" s="113">
        <f>IF($E$7="No",0,SUM($O$12:$O$23))</f>
        <v>0</v>
      </c>
      <c r="Q25" s="94"/>
      <c r="R25" s="1"/>
      <c r="S25" s="4"/>
    </row>
    <row r="26" spans="1:19" s="3" customFormat="1" ht="27.75" customHeight="1" x14ac:dyDescent="0.25">
      <c r="A26" s="58"/>
      <c r="B26" s="340" t="s">
        <v>410</v>
      </c>
      <c r="C26" s="341"/>
      <c r="D26" s="341"/>
      <c r="E26" s="342"/>
      <c r="F26" s="115" t="str">
        <f>IF(AND($E$5="surface area", $E$7="No"),"n/a",SUM(E12:E23))</f>
        <v>n/a</v>
      </c>
      <c r="G26" s="94"/>
      <c r="I26" s="92"/>
      <c r="J26" s="93"/>
      <c r="K26" s="93"/>
      <c r="L26" s="93"/>
      <c r="M26" s="93"/>
      <c r="N26" s="350" t="s">
        <v>277</v>
      </c>
      <c r="O26" s="350"/>
      <c r="P26" s="113">
        <f>IF($E$7="No",0,SUM($P$12:$P$23))</f>
        <v>0</v>
      </c>
      <c r="Q26" s="94"/>
      <c r="R26" s="1"/>
      <c r="S26" s="4"/>
    </row>
    <row r="27" spans="1:19" s="3" customFormat="1" ht="30" customHeight="1" x14ac:dyDescent="0.25">
      <c r="A27" s="58"/>
      <c r="B27" s="109" t="s">
        <v>411</v>
      </c>
      <c r="C27" s="109"/>
      <c r="D27" s="109"/>
      <c r="E27" s="109"/>
      <c r="F27" s="115" t="str">
        <f>IF(($E$5="surface area"),"n/a",SUMIFS(E12:E23,H12:H23,"&lt;&gt;Does not meet criteria", H12:H23,"&lt;&gt;"))</f>
        <v>n/a</v>
      </c>
      <c r="G27" s="94"/>
      <c r="I27" s="92"/>
      <c r="J27" s="93"/>
      <c r="K27" s="93"/>
      <c r="L27" s="93"/>
      <c r="M27" s="93"/>
      <c r="N27" s="350" t="s">
        <v>420</v>
      </c>
      <c r="O27" s="350"/>
      <c r="P27" s="114" t="str">
        <f>IF($E$7="No","n/a",IF(P26&lt;=P25,"Yes","No"))</f>
        <v>n/a</v>
      </c>
      <c r="Q27" s="94"/>
      <c r="R27" s="1"/>
      <c r="S27" s="4"/>
    </row>
    <row r="28" spans="1:19" s="3" customFormat="1" ht="30" customHeight="1" x14ac:dyDescent="0.25">
      <c r="A28" s="58"/>
      <c r="B28" s="109" t="s">
        <v>279</v>
      </c>
      <c r="C28" s="109"/>
      <c r="D28" s="109"/>
      <c r="E28" s="109"/>
      <c r="F28" s="169" t="str">
        <f>IF(($E$5="surface area"),("n/a"), IFERROR($F27/$F26,0))</f>
        <v>n/a</v>
      </c>
      <c r="G28" s="94"/>
      <c r="I28" s="92"/>
      <c r="J28" s="93"/>
      <c r="K28" s="93"/>
      <c r="L28" s="93"/>
      <c r="M28" s="93"/>
      <c r="N28" s="95"/>
      <c r="O28" s="95"/>
      <c r="P28"/>
      <c r="Q28"/>
      <c r="R28"/>
      <c r="S28" s="4"/>
    </row>
    <row r="29" spans="1:19" s="3" customFormat="1" ht="27" customHeight="1" x14ac:dyDescent="0.25">
      <c r="A29" s="58"/>
      <c r="B29" s="340" t="s">
        <v>412</v>
      </c>
      <c r="C29" s="341"/>
      <c r="D29" s="341"/>
      <c r="E29" s="342"/>
      <c r="F29" s="120" t="str">
        <f>IF($E$5="surface area","n/a", IF(AND($E$5="volume", $E$7="No"),(SUMIFS(E12:E23,J12:J23,"&lt;&gt;Does not meet criteria",J12:J23,"&lt;&gt;", K12:K23,"&lt;&gt;", L12:L23,"&lt;&gt;", M12:M23, "Yes")), IF(AND($E$7="Yes", $P$27="Yes"),SUMIFS(E12:E23,J12:J23,"&lt;&gt;Does not meet criteria",J12:J23,"&lt;&gt;", K12:K23,"&lt;&gt;", L12:L23,"&lt;&gt;"),0)))</f>
        <v>n/a</v>
      </c>
      <c r="G29" s="94"/>
      <c r="I29" s="92"/>
      <c r="J29" s="93"/>
      <c r="K29" s="93"/>
      <c r="L29" s="93"/>
      <c r="M29" s="93"/>
      <c r="N29" s="93"/>
      <c r="O29" s="93"/>
      <c r="P29"/>
      <c r="Q29"/>
      <c r="R29"/>
      <c r="S29" s="4"/>
    </row>
    <row r="30" spans="1:19" s="3" customFormat="1" ht="24" customHeight="1" x14ac:dyDescent="0.25">
      <c r="A30" s="58"/>
      <c r="B30" s="340" t="s">
        <v>280</v>
      </c>
      <c r="C30" s="341"/>
      <c r="D30" s="341"/>
      <c r="E30" s="342"/>
      <c r="F30" s="169" t="str">
        <f>IF($E$5="surface area",("n/a"),IFERROR($F29/$F26,0))</f>
        <v>n/a</v>
      </c>
      <c r="G30" s="94"/>
      <c r="I30" s="92"/>
      <c r="J30" s="93"/>
      <c r="K30" s="93"/>
      <c r="L30" s="93"/>
      <c r="M30" s="93"/>
      <c r="N30" s="93"/>
      <c r="O30" s="93"/>
      <c r="P30"/>
      <c r="Q30"/>
      <c r="R30"/>
      <c r="S30" s="4"/>
    </row>
    <row r="31" spans="1:19" s="3" customFormat="1" ht="21" customHeight="1" x14ac:dyDescent="0.25">
      <c r="A31" s="58"/>
      <c r="B31" s="99"/>
      <c r="C31" s="99"/>
      <c r="D31" s="99"/>
      <c r="E31" s="99"/>
      <c r="F31" s="31"/>
      <c r="G31" s="94"/>
      <c r="I31" s="92"/>
      <c r="J31" s="93"/>
      <c r="K31" s="93"/>
      <c r="L31" s="93"/>
      <c r="M31" s="93"/>
      <c r="N31" s="93"/>
      <c r="O31" s="93"/>
      <c r="P31"/>
      <c r="Q31"/>
      <c r="R31"/>
      <c r="S31" s="4"/>
    </row>
    <row r="32" spans="1:19" s="3" customFormat="1" ht="22.5" customHeight="1" x14ac:dyDescent="0.25">
      <c r="A32" s="58"/>
      <c r="B32" s="340" t="str">
        <f>"Total surface area of paints and coatings" &amp; IF(Instructions!$H$10="IP Units", " (sq ft)", IF(Instructions!$H$10="SI Units"," (sq m)"))</f>
        <v>Total surface area of paints and coatings (sq ft)</v>
      </c>
      <c r="C32" s="341"/>
      <c r="D32" s="341"/>
      <c r="E32" s="342"/>
      <c r="F32" s="115">
        <f>IF(($E$5="volume"),"n/a",SUM(F12:F23))</f>
        <v>16000</v>
      </c>
      <c r="G32" s="94"/>
      <c r="I32" s="92"/>
      <c r="J32" s="93"/>
      <c r="K32" s="93"/>
      <c r="L32" s="93"/>
      <c r="M32" s="93"/>
      <c r="N32" s="93"/>
      <c r="O32" s="93"/>
      <c r="P32"/>
      <c r="Q32"/>
      <c r="R32"/>
      <c r="S32" s="4"/>
    </row>
    <row r="33" spans="1:19" s="3" customFormat="1" ht="21" customHeight="1" x14ac:dyDescent="0.25">
      <c r="A33" s="58"/>
      <c r="B33" s="109" t="str">
        <f>"Surface area of paints and coatings compliant with VOC emissions evaluation" &amp; IF(Instructions!$H$10="IP Units", " (sq ft)", IF(Instructions!$H$10="SI Units"," (sq m)"))</f>
        <v>Surface area of paints and coatings compliant with VOC emissions evaluation (sq ft)</v>
      </c>
      <c r="C33" s="109"/>
      <c r="D33" s="109"/>
      <c r="E33" s="109"/>
      <c r="F33" s="115">
        <f>IF($E$5="volume","n/a",SUMIFS(F12:F23,H12:H23,"&lt;&gt;Does not meet criteria", H12:H23,"&lt;&gt;"))</f>
        <v>8000</v>
      </c>
      <c r="G33" s="94"/>
      <c r="I33" s="92"/>
      <c r="J33" s="93"/>
      <c r="K33" s="93"/>
      <c r="L33" s="93"/>
      <c r="M33" s="93"/>
      <c r="N33" s="93"/>
      <c r="O33" s="93"/>
      <c r="P33"/>
      <c r="Q33"/>
      <c r="R33"/>
      <c r="S33" s="4"/>
    </row>
    <row r="34" spans="1:19" s="3" customFormat="1" ht="21" customHeight="1" x14ac:dyDescent="0.25">
      <c r="A34" s="58"/>
      <c r="B34" s="109" t="s">
        <v>281</v>
      </c>
      <c r="C34" s="109"/>
      <c r="D34" s="109"/>
      <c r="E34" s="109"/>
      <c r="F34" s="169">
        <f>IF(($E$5="volume"),("n/a"), IFERROR($F33/$F32,0))</f>
        <v>0.5</v>
      </c>
      <c r="G34" s="94"/>
      <c r="I34" s="92"/>
      <c r="J34" s="93"/>
      <c r="K34" s="93"/>
      <c r="L34" s="93"/>
      <c r="M34" s="93"/>
      <c r="N34" s="93"/>
      <c r="O34" s="93"/>
      <c r="P34"/>
      <c r="Q34"/>
      <c r="R34"/>
      <c r="S34" s="4"/>
    </row>
    <row r="35" spans="1:19" s="3" customFormat="1" ht="21" customHeight="1" x14ac:dyDescent="0.25">
      <c r="A35" s="58"/>
      <c r="B35" s="109" t="str">
        <f>"Surface area of paints and coatings compliant with VOC content evaluation" &amp; IF(Instructions!$H$10="IP Units", " (sq ft)", IF(Instructions!$H$10="SI Units"," (sq m)"))</f>
        <v>Surface area of paints and coatings compliant with VOC content evaluation (sq ft)</v>
      </c>
      <c r="C35" s="109"/>
      <c r="D35" s="109"/>
      <c r="E35" s="109"/>
      <c r="F35" s="115">
        <f>IF($E$5="volume","n/a", IF(AND($E$5="surface area", $E$7="No"),(SUMIFS(F12:F23,J12:J23,"&lt;&gt;Does not meet criteria",J12:J23,"&lt;&gt;", K12:K23,"&lt;&gt;", L12:L23,"&lt;&gt;", M12:M23, "Yes")), IF(AND($E$7="Yes", $P$27="Yes"),SUMIFS(F12:F23,J12:J23,"&lt;&gt;Does not meet criteria",J12:J23,"&lt;&gt;", K12:K23,"&lt;&gt;", L12:L23,"&lt;&gt;"),0)))</f>
        <v>4000</v>
      </c>
      <c r="G35" s="94"/>
      <c r="I35" s="92"/>
      <c r="J35" s="93"/>
      <c r="K35" s="93"/>
      <c r="L35" s="93"/>
      <c r="M35" s="93"/>
      <c r="N35" s="93"/>
      <c r="O35" s="93"/>
      <c r="P35"/>
      <c r="Q35"/>
      <c r="R35"/>
      <c r="S35" s="4"/>
    </row>
    <row r="36" spans="1:19" s="3" customFormat="1" ht="21" customHeight="1" x14ac:dyDescent="0.25">
      <c r="A36" s="58"/>
      <c r="B36" s="340" t="s">
        <v>282</v>
      </c>
      <c r="C36" s="341"/>
      <c r="D36" s="341"/>
      <c r="E36" s="342"/>
      <c r="F36" s="169">
        <f>IF(($E$5="volume"),("n/a"),IFERROR($F35/$F32,0))</f>
        <v>0.25</v>
      </c>
      <c r="G36" s="94"/>
      <c r="I36" s="92"/>
      <c r="J36" s="93"/>
      <c r="K36" s="93"/>
      <c r="L36" s="93"/>
      <c r="M36" s="93"/>
      <c r="N36" s="93"/>
      <c r="O36" s="93"/>
      <c r="P36"/>
      <c r="Q36"/>
      <c r="R36"/>
      <c r="S36" s="4"/>
    </row>
    <row r="37" spans="1:19" s="3" customFormat="1" ht="21" customHeight="1" x14ac:dyDescent="0.25">
      <c r="A37" s="58"/>
      <c r="B37" s="31"/>
      <c r="C37" s="31"/>
      <c r="D37" s="31"/>
      <c r="E37" s="31"/>
      <c r="F37" s="31"/>
      <c r="G37" s="94"/>
      <c r="I37" s="92"/>
      <c r="J37" s="93"/>
      <c r="K37" s="93"/>
      <c r="L37" s="93"/>
      <c r="M37" s="93"/>
      <c r="N37" s="93"/>
      <c r="O37" s="93"/>
      <c r="P37"/>
      <c r="Q37"/>
      <c r="R37"/>
      <c r="S37" s="4"/>
    </row>
    <row r="38" spans="1:19" s="3" customFormat="1" ht="21" customHeight="1" x14ac:dyDescent="0.25">
      <c r="A38" s="58"/>
      <c r="B38" s="109" t="s">
        <v>289</v>
      </c>
      <c r="C38" s="109"/>
      <c r="D38" s="109"/>
      <c r="E38" s="109"/>
      <c r="F38" s="141" t="str">
        <f>P27</f>
        <v>n/a</v>
      </c>
      <c r="G38" s="94"/>
      <c r="I38" s="92"/>
      <c r="J38" s="93"/>
      <c r="K38" s="93"/>
      <c r="L38" s="93"/>
      <c r="M38" s="93"/>
      <c r="N38" s="93"/>
      <c r="O38" s="93"/>
      <c r="P38"/>
      <c r="Q38"/>
      <c r="R38"/>
      <c r="S38" s="4"/>
    </row>
    <row r="39" spans="1:19" s="75" customFormat="1" ht="32.25" customHeight="1" x14ac:dyDescent="0.25">
      <c r="G39" s="31"/>
      <c r="I39"/>
      <c r="J39"/>
      <c r="K39"/>
      <c r="L39"/>
      <c r="M39"/>
      <c r="P39"/>
      <c r="Q39"/>
      <c r="R39"/>
      <c r="S39" s="96"/>
    </row>
    <row r="40" spans="1:19" s="75" customFormat="1" ht="37.5" customHeight="1" x14ac:dyDescent="0.25">
      <c r="D40" s="97"/>
      <c r="E40" s="97"/>
      <c r="I40"/>
      <c r="J40"/>
      <c r="K40"/>
      <c r="L40"/>
      <c r="M40"/>
      <c r="P40"/>
      <c r="Q40"/>
      <c r="R40"/>
      <c r="S40" s="96"/>
    </row>
    <row r="41" spans="1:19" s="75" customFormat="1" ht="39" customHeight="1" x14ac:dyDescent="0.25">
      <c r="I41"/>
      <c r="J41"/>
      <c r="K41"/>
      <c r="L41"/>
      <c r="M41"/>
      <c r="P41"/>
      <c r="Q41"/>
      <c r="R41"/>
      <c r="S41" s="96"/>
    </row>
    <row r="42" spans="1:19" s="31" customFormat="1" ht="21" customHeight="1" x14ac:dyDescent="0.25">
      <c r="I42"/>
      <c r="J42"/>
      <c r="K42"/>
      <c r="L42"/>
      <c r="M42"/>
      <c r="N42"/>
      <c r="O42"/>
      <c r="P42"/>
      <c r="Q42"/>
      <c r="R42"/>
      <c r="S42" s="96"/>
    </row>
    <row r="43" spans="1:19" s="31" customFormat="1" ht="21" customHeight="1" x14ac:dyDescent="0.25">
      <c r="I43"/>
      <c r="J43"/>
      <c r="K43"/>
      <c r="L43"/>
      <c r="M43"/>
      <c r="N43"/>
      <c r="O43"/>
      <c r="P43"/>
      <c r="Q43"/>
      <c r="R43"/>
      <c r="S43" s="96"/>
    </row>
    <row r="44" spans="1:19" s="31" customFormat="1" ht="21" customHeight="1" x14ac:dyDescent="0.25">
      <c r="I44"/>
      <c r="J44"/>
      <c r="K44"/>
      <c r="L44"/>
      <c r="M44"/>
      <c r="N44"/>
      <c r="O44"/>
      <c r="P44"/>
      <c r="Q44"/>
      <c r="R44"/>
      <c r="S44" s="96"/>
    </row>
    <row r="45" spans="1:19" s="31" customFormat="1" ht="21" customHeight="1" x14ac:dyDescent="0.25">
      <c r="I45"/>
      <c r="J45"/>
      <c r="K45"/>
      <c r="L45"/>
      <c r="M45"/>
      <c r="N45"/>
      <c r="O45"/>
      <c r="P45"/>
      <c r="Q45"/>
      <c r="R45"/>
      <c r="S45" s="96"/>
    </row>
    <row r="46" spans="1:19" s="75" customFormat="1" ht="21" customHeight="1" x14ac:dyDescent="0.25">
      <c r="I46"/>
      <c r="J46"/>
      <c r="K46"/>
      <c r="L46"/>
      <c r="M46"/>
      <c r="N46"/>
      <c r="O46"/>
      <c r="P46"/>
      <c r="Q46"/>
      <c r="R46"/>
      <c r="S46" s="96"/>
    </row>
    <row r="47" spans="1:19" ht="21" customHeight="1" x14ac:dyDescent="0.25">
      <c r="I47"/>
      <c r="J47"/>
      <c r="K47"/>
      <c r="L47"/>
      <c r="M47"/>
      <c r="N47"/>
      <c r="O47"/>
      <c r="P47"/>
      <c r="Q47"/>
      <c r="R47"/>
    </row>
    <row r="48" spans="1:19" ht="21" customHeight="1" x14ac:dyDescent="0.25">
      <c r="I48"/>
      <c r="J48"/>
      <c r="K48"/>
      <c r="L48"/>
      <c r="M48"/>
      <c r="N48"/>
      <c r="O48"/>
      <c r="P48"/>
      <c r="Q48"/>
      <c r="R48"/>
    </row>
    <row r="49" spans="9:18" x14ac:dyDescent="0.25">
      <c r="I49"/>
      <c r="J49"/>
      <c r="K49"/>
      <c r="L49"/>
      <c r="M49"/>
      <c r="N49"/>
      <c r="O49"/>
      <c r="P49"/>
      <c r="Q49"/>
      <c r="R49"/>
    </row>
  </sheetData>
  <sheetProtection algorithmName="SHA-512" hashValue="FyXRBt5skdIGS7io9lXzfdPSjHWaGuHlifofTFWTDjciza6QbGvBuKi1veG8DMGHhK8s1ou6Z85QomRjlsCO7A==" saltValue="EQHVhOjPdQn/JmenGD8lKg==" spinCount="100000" sheet="1" objects="1" scenarios="1" formatColumns="0" formatRows="0"/>
  <mergeCells count="29">
    <mergeCell ref="B30:E30"/>
    <mergeCell ref="T9:U9"/>
    <mergeCell ref="K10:K11"/>
    <mergeCell ref="B32:E32"/>
    <mergeCell ref="W9:Y9"/>
    <mergeCell ref="J9:P9"/>
    <mergeCell ref="N26:O26"/>
    <mergeCell ref="B9:B11"/>
    <mergeCell ref="C9:C11"/>
    <mergeCell ref="D9:D11"/>
    <mergeCell ref="E9:E11"/>
    <mergeCell ref="F9:F11"/>
    <mergeCell ref="N25:O25"/>
    <mergeCell ref="B36:E36"/>
    <mergeCell ref="Y10:Y11"/>
    <mergeCell ref="T10:T11"/>
    <mergeCell ref="U10:U11"/>
    <mergeCell ref="W10:W11"/>
    <mergeCell ref="J10:J11"/>
    <mergeCell ref="M10:M11"/>
    <mergeCell ref="N10:P10"/>
    <mergeCell ref="L10:L11"/>
    <mergeCell ref="B26:E26"/>
    <mergeCell ref="H10:H11"/>
    <mergeCell ref="X10:X11"/>
    <mergeCell ref="R9:R11"/>
    <mergeCell ref="N27:O27"/>
    <mergeCell ref="J24:P24"/>
    <mergeCell ref="B29:E29"/>
  </mergeCells>
  <conditionalFormatting sqref="E12:E23">
    <cfRule type="expression" dxfId="19" priority="10">
      <formula>AND($E$5="surface area", $E$7="No")</formula>
    </cfRule>
  </conditionalFormatting>
  <conditionalFormatting sqref="N12:N23">
    <cfRule type="expression" dxfId="18" priority="8">
      <formula>$E$7="No"</formula>
    </cfRule>
  </conditionalFormatting>
  <conditionalFormatting sqref="F12:F23">
    <cfRule type="expression" dxfId="17" priority="2">
      <formula>OR(AND($E$5="volume",$E$7="No"), AND($E$5="volume",$E$7="Yes"))</formula>
    </cfRule>
  </conditionalFormatting>
  <conditionalFormatting sqref="K12:K23">
    <cfRule type="expression" dxfId="16" priority="1">
      <formula>$J12="Does not meet criteria"</formula>
    </cfRule>
  </conditionalFormatting>
  <dataValidations count="10">
    <dataValidation type="list" allowBlank="1" showInputMessage="1" showErrorMessage="1" sqref="E5" xr:uid="{00000000-0002-0000-0100-000000000000}">
      <formula1>"surface area, volume"</formula1>
    </dataValidation>
    <dataValidation type="list" allowBlank="1" showInputMessage="1" showErrorMessage="1" sqref="E7 M12:M23" xr:uid="{00000000-0002-0000-0100-000001000000}">
      <formula1>"Yes, No"</formula1>
    </dataValidation>
    <dataValidation type="custom" allowBlank="1" showInputMessage="1" showErrorMessage="1" sqref="F3" xr:uid="{00000000-0002-0000-0100-000002000000}">
      <formula1>IF(AND($E$5="surface area", $E$7="No"),0,OR(AND($E$5="surface area", $E$7="Yes", ISNUMBER(E12)), AND($E$5="volume", $E$7="Yes", ISNUMBER(E12)), AND($E$5="volume", $E$7="No", ISNUMBER(E12))))</formula1>
    </dataValidation>
    <dataValidation type="list" allowBlank="1" sqref="J12" xr:uid="{00000000-0002-0000-0100-000003000000}">
      <formula1>VOCreg</formula1>
    </dataValidation>
    <dataValidation type="list" allowBlank="1" showInputMessage="1" showErrorMessage="1" sqref="K12:K23" xr:uid="{00000000-0002-0000-0100-000004000000}">
      <formula1>INDIRECT(VLOOKUP(J12,VOClist,2,FALSE))</formula1>
    </dataValidation>
    <dataValidation type="list" allowBlank="1" showInputMessage="1" showErrorMessage="1" sqref="J13:J23" xr:uid="{00000000-0002-0000-0100-000005000000}">
      <formula1>VOCreg</formula1>
    </dataValidation>
    <dataValidation type="custom" allowBlank="1" showInputMessage="1" showErrorMessage="1" sqref="E12:E23" xr:uid="{00000000-0002-0000-0100-000006000000}">
      <formula1>OR(AND($E$5="surface area", $E$7="Yes", ISNUMBER(E12)), AND($E$5="volume", $E$7="Yes", ISNUMBER(E12)), AND($E$5="volume", $E$7="No", ISNUMBER(E12)))</formula1>
    </dataValidation>
    <dataValidation type="custom" allowBlank="1" showInputMessage="1" showErrorMessage="1" sqref="N12:N23" xr:uid="{00000000-0002-0000-0100-000007000000}">
      <formula1>AND($E$7="Yes", ISNUMBER(N12))</formula1>
    </dataValidation>
    <dataValidation type="custom" allowBlank="1" showInputMessage="1" showErrorMessage="1" sqref="F12:F23" xr:uid="{00000000-0002-0000-0100-000008000000}">
      <formula1>OR(AND($E$5="volume", $E$7="Yes", ISNUMBER(F12)), AND($E$5="surface area", $E$7="Yes", ISNUMBER(F12)), AND($E$5="surface area", $E$7="No", ISNUMBER(F12)))</formula1>
    </dataValidation>
    <dataValidation type="list" allowBlank="1" showInputMessage="1" showErrorMessage="1" sqref="H12:H23" xr:uid="{00000000-0002-0000-0100-000009000000}">
      <formula1>"Option 1,Option 2,Does not meet criteria"</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addA">
                <anchor moveWithCells="1">
                  <from>
                    <xdr:col>1</xdr:col>
                    <xdr:colOff>9525</xdr:colOff>
                    <xdr:row>38</xdr:row>
                    <xdr:rowOff>180975</xdr:rowOff>
                  </from>
                  <to>
                    <xdr:col>1</xdr:col>
                    <xdr:colOff>1400175</xdr:colOff>
                    <xdr:row>39</xdr:row>
                    <xdr:rowOff>47625</xdr:rowOff>
                  </to>
                </anchor>
              </controlPr>
            </control>
          </mc:Choice>
        </mc:AlternateContent>
        <mc:AlternateContent xmlns:mc="http://schemas.openxmlformats.org/markup-compatibility/2006">
          <mc:Choice Requires="x14">
            <control shapeId="7170" r:id="rId5" name="Button 2">
              <controlPr defaultSize="0" print="0" autoFill="0" autoPict="0" macro="[0]!DeleteRow">
                <anchor moveWithCells="1">
                  <from>
                    <xdr:col>3</xdr:col>
                    <xdr:colOff>838200</xdr:colOff>
                    <xdr:row>38</xdr:row>
                    <xdr:rowOff>180975</xdr:rowOff>
                  </from>
                  <to>
                    <xdr:col>4</xdr:col>
                    <xdr:colOff>1209675</xdr:colOff>
                    <xdr:row>39</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dimension ref="A1:Y49"/>
  <sheetViews>
    <sheetView showGridLines="0" zoomScale="80" zoomScaleNormal="80" zoomScalePageLayoutView="80" workbookViewId="0">
      <pane ySplit="11" topLeftCell="A12" activePane="bottomLeft" state="frozen"/>
      <selection pane="bottomLeft" activeCell="G6" sqref="G6"/>
    </sheetView>
  </sheetViews>
  <sheetFormatPr defaultColWidth="8.85546875" defaultRowHeight="15" x14ac:dyDescent="0.25"/>
  <cols>
    <col min="1" max="1" width="2.7109375" style="2" customWidth="1"/>
    <col min="2" max="2" width="27.7109375" style="2" customWidth="1"/>
    <col min="3" max="3" width="14.85546875" style="2" customWidth="1"/>
    <col min="4" max="4" width="15" style="2" customWidth="1"/>
    <col min="5" max="6" width="20.7109375" style="2" customWidth="1"/>
    <col min="7" max="7" width="2.42578125" style="2" customWidth="1"/>
    <col min="8" max="8" width="25.28515625" style="2" customWidth="1"/>
    <col min="9" max="9" width="2" style="2" customWidth="1"/>
    <col min="10" max="10" width="20.7109375" style="2" customWidth="1"/>
    <col min="11" max="11" width="24.7109375" style="2" customWidth="1"/>
    <col min="12" max="16" width="14.7109375" style="2" customWidth="1"/>
    <col min="17" max="17" width="2.42578125" style="2" customWidth="1"/>
    <col min="18" max="18" width="45.85546875" style="2" customWidth="1"/>
    <col min="19" max="19" width="4" style="4" customWidth="1"/>
    <col min="20" max="21" width="13.28515625" style="2" hidden="1" customWidth="1"/>
    <col min="22" max="22" width="15.28515625" style="2" hidden="1" customWidth="1"/>
    <col min="23" max="23" width="7.42578125" style="2" hidden="1" customWidth="1"/>
    <col min="24" max="24" width="10.140625" style="2" hidden="1" customWidth="1"/>
    <col min="25" max="25" width="16" style="2" hidden="1" customWidth="1"/>
    <col min="26" max="16384" width="8.85546875" style="2"/>
  </cols>
  <sheetData>
    <row r="1" spans="1:25" ht="15" customHeight="1" x14ac:dyDescent="0.2">
      <c r="A1" s="5"/>
      <c r="B1" s="5"/>
      <c r="C1" s="5"/>
      <c r="D1" s="5"/>
      <c r="E1" s="5"/>
      <c r="F1" s="5"/>
      <c r="G1" s="5"/>
      <c r="H1" s="5"/>
      <c r="I1" s="5"/>
      <c r="J1" s="5"/>
      <c r="K1" s="5"/>
      <c r="L1" s="5"/>
      <c r="M1" s="5"/>
      <c r="N1" s="5"/>
      <c r="O1" s="5"/>
      <c r="P1" s="5"/>
      <c r="Q1" s="5"/>
      <c r="R1" s="5"/>
      <c r="S1" s="2"/>
    </row>
    <row r="2" spans="1:25" ht="20.25" customHeight="1" x14ac:dyDescent="0.2">
      <c r="A2" s="6"/>
      <c r="B2" s="7" t="s">
        <v>316</v>
      </c>
      <c r="C2" s="7"/>
      <c r="D2" s="8"/>
      <c r="E2" s="8"/>
      <c r="F2" s="9"/>
      <c r="G2" s="8"/>
      <c r="H2" s="8"/>
      <c r="I2" s="8"/>
      <c r="J2" s="8"/>
      <c r="K2" s="8"/>
      <c r="L2" s="8"/>
      <c r="M2" s="8"/>
      <c r="N2" s="8"/>
      <c r="O2" s="8"/>
      <c r="P2" s="8"/>
      <c r="Q2" s="8"/>
      <c r="R2" s="8"/>
      <c r="S2" s="2"/>
    </row>
    <row r="3" spans="1:25" ht="15.75" customHeight="1" x14ac:dyDescent="0.2">
      <c r="A3" s="5"/>
      <c r="B3" s="5"/>
      <c r="C3" s="5"/>
      <c r="D3" s="5"/>
      <c r="E3" s="5"/>
      <c r="F3" s="5"/>
      <c r="G3" s="5"/>
      <c r="H3" s="5"/>
      <c r="I3" s="5"/>
      <c r="J3" s="5"/>
      <c r="K3" s="5"/>
      <c r="L3" s="5"/>
      <c r="M3" s="5"/>
      <c r="N3" s="5"/>
      <c r="O3" s="5"/>
      <c r="P3" s="5"/>
      <c r="Q3" s="5"/>
      <c r="R3" s="5"/>
      <c r="S3" s="2"/>
    </row>
    <row r="4" spans="1:25" ht="22.5" customHeight="1" x14ac:dyDescent="0.25"/>
    <row r="5" spans="1:25" ht="14.45" customHeight="1" x14ac:dyDescent="0.25">
      <c r="B5" s="90" t="s">
        <v>272</v>
      </c>
      <c r="E5" s="130" t="s">
        <v>440</v>
      </c>
    </row>
    <row r="6" spans="1:25" ht="15.75" customHeight="1" x14ac:dyDescent="0.25">
      <c r="B6" s="90"/>
      <c r="E6" s="131"/>
    </row>
    <row r="7" spans="1:25" ht="15" customHeight="1" x14ac:dyDescent="0.25">
      <c r="B7" s="90" t="s">
        <v>273</v>
      </c>
      <c r="E7" s="130" t="s">
        <v>441</v>
      </c>
    </row>
    <row r="8" spans="1:25" ht="22.5" customHeight="1" x14ac:dyDescent="0.25"/>
    <row r="9" spans="1:25" ht="30" customHeight="1" x14ac:dyDescent="0.25">
      <c r="B9" s="355" t="s">
        <v>270</v>
      </c>
      <c r="C9" s="355" t="s">
        <v>417</v>
      </c>
      <c r="D9" s="355" t="s">
        <v>4</v>
      </c>
      <c r="E9" s="355" t="s">
        <v>278</v>
      </c>
      <c r="F9" s="355" t="str">
        <f>"Product surface area" &amp; IF(Instructions!$H$10="IP Units", " (sq ft)", IF(Instructions!$H$10="SI Units"," (sq m)"))</f>
        <v>Product surface area (sq ft)</v>
      </c>
      <c r="G9" s="303" t="s">
        <v>104</v>
      </c>
      <c r="H9" s="272" t="s">
        <v>274</v>
      </c>
      <c r="I9" s="306"/>
      <c r="J9" s="354" t="s">
        <v>275</v>
      </c>
      <c r="K9" s="354"/>
      <c r="L9" s="354"/>
      <c r="M9" s="354"/>
      <c r="N9" s="354"/>
      <c r="O9" s="354"/>
      <c r="P9" s="354"/>
      <c r="Q9" s="306"/>
      <c r="R9" s="350" t="s">
        <v>430</v>
      </c>
      <c r="T9" s="352" t="s">
        <v>21</v>
      </c>
      <c r="U9" s="352"/>
      <c r="W9" s="353" t="s">
        <v>22</v>
      </c>
      <c r="X9" s="353"/>
      <c r="Y9" s="353"/>
    </row>
    <row r="10" spans="1:25" ht="24.75" customHeight="1" x14ac:dyDescent="0.25">
      <c r="B10" s="356"/>
      <c r="C10" s="356"/>
      <c r="D10" s="356"/>
      <c r="E10" s="356"/>
      <c r="F10" s="356"/>
      <c r="G10" s="304"/>
      <c r="H10" s="358" t="s">
        <v>426</v>
      </c>
      <c r="I10" s="307"/>
      <c r="J10" s="347" t="s">
        <v>288</v>
      </c>
      <c r="K10" s="347" t="s">
        <v>13</v>
      </c>
      <c r="L10" s="349" t="s">
        <v>418</v>
      </c>
      <c r="M10" s="348" t="s">
        <v>419</v>
      </c>
      <c r="N10" s="347" t="s">
        <v>23</v>
      </c>
      <c r="O10" s="347"/>
      <c r="P10" s="347"/>
      <c r="Q10" s="307"/>
      <c r="R10" s="350"/>
      <c r="T10" s="344" t="s">
        <v>102</v>
      </c>
      <c r="U10" s="344" t="s">
        <v>103</v>
      </c>
      <c r="W10" s="346" t="s">
        <v>108</v>
      </c>
      <c r="X10" s="346" t="s">
        <v>109</v>
      </c>
      <c r="Y10" s="343" t="s">
        <v>96</v>
      </c>
    </row>
    <row r="11" spans="1:25" ht="34.5" customHeight="1" x14ac:dyDescent="0.25">
      <c r="B11" s="357"/>
      <c r="C11" s="357"/>
      <c r="D11" s="357"/>
      <c r="E11" s="357"/>
      <c r="F11" s="357"/>
      <c r="G11" s="304"/>
      <c r="H11" s="359"/>
      <c r="I11" s="307"/>
      <c r="J11" s="347"/>
      <c r="K11" s="347"/>
      <c r="L11" s="349"/>
      <c r="M11" s="348"/>
      <c r="N11" s="116" t="s">
        <v>427</v>
      </c>
      <c r="O11" s="117" t="s">
        <v>428</v>
      </c>
      <c r="P11" s="117" t="s">
        <v>429</v>
      </c>
      <c r="Q11" s="307"/>
      <c r="R11" s="350"/>
      <c r="T11" s="345"/>
      <c r="U11" s="345"/>
      <c r="W11" s="346"/>
      <c r="X11" s="346"/>
      <c r="Y11" s="343"/>
    </row>
    <row r="12" spans="1:25" s="67" customFormat="1" ht="12" customHeight="1" x14ac:dyDescent="0.25">
      <c r="A12" s="65">
        <f t="shared" ref="A12:A21" si="0">IF(D12&gt;=0,0,0)</f>
        <v>0</v>
      </c>
      <c r="B12" s="101" t="s">
        <v>438</v>
      </c>
      <c r="C12" s="101" t="s">
        <v>439</v>
      </c>
      <c r="D12" s="118"/>
      <c r="E12" s="118"/>
      <c r="F12" s="118">
        <v>2000</v>
      </c>
      <c r="G12" s="304"/>
      <c r="H12" s="102" t="s">
        <v>22</v>
      </c>
      <c r="I12" s="307"/>
      <c r="J12" s="102" t="s">
        <v>17</v>
      </c>
      <c r="K12" s="142" t="s">
        <v>356</v>
      </c>
      <c r="L12" s="103">
        <f t="array" ref="L12">IFERROR(INDEX(Instructions!$H$22:$H$314,MATCH(1,(Instructions!$E$22:$E$314='Adhesives and sealants'!J12)*(Instructions!$F$22:$F$314='Adhesives and sealants'!K12),0)),"")</f>
        <v>350</v>
      </c>
      <c r="M12" s="140" t="s">
        <v>437</v>
      </c>
      <c r="N12" s="104">
        <v>50</v>
      </c>
      <c r="O12" s="105" t="str">
        <f t="shared" ref="O12:O23" si="1">IF($E$7="No","n/a",IF(OR(L12="",E12=""),"",E12*L12))</f>
        <v>n/a</v>
      </c>
      <c r="P12" s="105" t="str">
        <f>IF($E$7="No","n/a",IF(OR(ISBLANK(N12),L12=""),"",E12*N12))</f>
        <v>n/a</v>
      </c>
      <c r="Q12" s="307"/>
      <c r="R12" s="107"/>
      <c r="S12" s="66"/>
      <c r="T12" s="68" t="e">
        <f>IF(AND(#REF!="composite wood",(COUNTIF(#REF!,"Y")+COUNTIF(I12,"Y")+COUNTIF(#REF!,"Y")+COUNTIF(#REF!,"Y"))=0),"Yes","No")</f>
        <v>#REF!</v>
      </c>
      <c r="U12" s="68" t="e">
        <f>IF(AND(T12="Yes",#REF!="Y"),1,0)</f>
        <v>#REF!</v>
      </c>
      <c r="W12" s="69" t="e">
        <f>IF(#REF!="Inherently nonemitting",1,COUNTIF(#REF!,"Y")+COUNTIF(I12,"Y")+COUNTIF(#REF!,"Y")+COUNTIF(#REF!,"Y")+COUNTIF(#REF!,"Y"))</f>
        <v>#REF!</v>
      </c>
      <c r="X12" s="69" t="e">
        <f>IF(#REF!="Yes",1,COUNTIF(#REF!,"Y")+COUNTIF(#REF!,"Y")+COUNTIF(#REF!,"Y")+COUNTIF(#REF!,"Y")+COUNTIF(#REF!,"Y"))</f>
        <v>#REF!</v>
      </c>
      <c r="Y12" s="70" t="e">
        <f>IF(AND(W12&gt;0,X12=W12),IF(AND(#REF!=0,#REF!=0),#REF!,IF(#REF!="Yes",#REF!,#REF!)),0)</f>
        <v>#REF!</v>
      </c>
    </row>
    <row r="13" spans="1:25" s="67" customFormat="1" ht="12" customHeight="1" x14ac:dyDescent="0.25">
      <c r="A13" s="65">
        <f t="shared" si="0"/>
        <v>0</v>
      </c>
      <c r="B13" s="101"/>
      <c r="C13" s="101"/>
      <c r="D13" s="118"/>
      <c r="E13" s="118"/>
      <c r="F13" s="118"/>
      <c r="G13" s="304"/>
      <c r="H13" s="102"/>
      <c r="I13" s="307"/>
      <c r="J13" s="102"/>
      <c r="K13" s="102"/>
      <c r="L13" s="103">
        <f t="array" ref="L13">IFERROR(INDEX(Instructions!$H$22:$H$314,MATCH(1,(Instructions!$E$22:$E$314='Adhesives and sealants'!J13)*(Instructions!$F$22:$F$314='Adhesives and sealants'!K13),0)),"")</f>
        <v>0</v>
      </c>
      <c r="M13" s="140"/>
      <c r="N13" s="104"/>
      <c r="O13" s="105" t="str">
        <f t="shared" si="1"/>
        <v>n/a</v>
      </c>
      <c r="P13" s="105" t="str">
        <f t="shared" ref="P13:P23" si="2">IF($E$7="No","n/a",IF(OR(ISBLANK(N13),L13=""),"",E13*N13))</f>
        <v>n/a</v>
      </c>
      <c r="Q13" s="307"/>
      <c r="R13" s="107"/>
      <c r="S13" s="66"/>
      <c r="T13" s="73" t="e">
        <f>IF(AND(#REF!="composite wood",(COUNTIF(#REF!,"Y")+COUNTIF(I13,"Y")+COUNTIF(#REF!,"Y")+COUNTIF(#REF!,"Y"))=0),"Yes","No")</f>
        <v>#REF!</v>
      </c>
      <c r="U13" s="73" t="e">
        <f>IF(AND(T13="Yes",#REF!="Y"),1,0)</f>
        <v>#REF!</v>
      </c>
      <c r="W13" s="69" t="e">
        <f>IF(#REF!="Yes",1,COUNTIF(#REF!,"Y")+COUNTIF(I13,"Y")+COUNTIF(#REF!,"Y")+COUNTIF(#REF!,"Y")+COUNTIF(#REF!,"Y"))</f>
        <v>#REF!</v>
      </c>
      <c r="X13" s="69" t="e">
        <f>IF(#REF!="Yes",1,COUNTIF(#REF!,"Y")+COUNTIF(#REF!,"Y")+COUNTIF(#REF!,"Y")+COUNTIF(#REF!,"Y")+COUNTIF(#REF!,"Y"))</f>
        <v>#REF!</v>
      </c>
      <c r="Y13" s="70" t="e">
        <f>IF(AND(W13&gt;0,X13=W13),IF(AND(#REF!=0,#REF!=0),#REF!,IF(#REF!="Yes",#REF!,#REF!)),0)</f>
        <v>#REF!</v>
      </c>
    </row>
    <row r="14" spans="1:25" s="67" customFormat="1" ht="12" customHeight="1" x14ac:dyDescent="0.25">
      <c r="A14" s="65">
        <f t="shared" si="0"/>
        <v>0</v>
      </c>
      <c r="B14" s="101"/>
      <c r="C14" s="101"/>
      <c r="D14" s="118"/>
      <c r="E14" s="118"/>
      <c r="F14" s="118"/>
      <c r="G14" s="304"/>
      <c r="H14" s="102"/>
      <c r="I14" s="307"/>
      <c r="J14" s="102"/>
      <c r="K14" s="102"/>
      <c r="L14" s="103">
        <f t="array" ref="L14">IFERROR(INDEX(Instructions!$H$22:$H$314,MATCH(1,(Instructions!$E$22:$E$314='Adhesives and sealants'!J14)*(Instructions!$F$22:$F$314='Adhesives and sealants'!K14),0)),"")</f>
        <v>0</v>
      </c>
      <c r="M14" s="140"/>
      <c r="N14" s="104"/>
      <c r="O14" s="105" t="str">
        <f t="shared" si="1"/>
        <v>n/a</v>
      </c>
      <c r="P14" s="105" t="str">
        <f t="shared" si="2"/>
        <v>n/a</v>
      </c>
      <c r="Q14" s="307"/>
      <c r="R14" s="107"/>
      <c r="S14" s="66"/>
      <c r="T14" s="73" t="e">
        <f>IF(AND(#REF!="composite wood",(COUNTIF(#REF!,"Y")+COUNTIF(I14,"Y")+COUNTIF(#REF!,"Y")+COUNTIF(#REF!,"Y"))=0),"Yes","No")</f>
        <v>#REF!</v>
      </c>
      <c r="U14" s="73" t="e">
        <f>IF(AND(T14="Yes",#REF!="Y"),1,0)</f>
        <v>#REF!</v>
      </c>
      <c r="W14" s="69" t="e">
        <f>IF(#REF!="Yes",1,COUNTIF(#REF!,"Y")+COUNTIF(I14,"Y")+COUNTIF(#REF!,"Y")+COUNTIF(#REF!,"Y")+COUNTIF(#REF!,"Y"))</f>
        <v>#REF!</v>
      </c>
      <c r="X14" s="69" t="e">
        <f>IF(#REF!="Yes",1,COUNTIF(#REF!,"Y")+COUNTIF(#REF!,"Y")+COUNTIF(#REF!,"Y")+COUNTIF(#REF!,"Y")+COUNTIF(#REF!,"Y"))</f>
        <v>#REF!</v>
      </c>
      <c r="Y14" s="70" t="e">
        <f>IF(AND(W14&gt;0,X14=W14),IF(AND(#REF!=0,#REF!=0),#REF!,IF(#REF!="Yes",#REF!,#REF!)),0)</f>
        <v>#REF!</v>
      </c>
    </row>
    <row r="15" spans="1:25" s="67" customFormat="1" ht="12" customHeight="1" x14ac:dyDescent="0.25">
      <c r="A15" s="65">
        <f t="shared" si="0"/>
        <v>0</v>
      </c>
      <c r="B15" s="101"/>
      <c r="C15" s="101"/>
      <c r="D15" s="118"/>
      <c r="E15" s="118"/>
      <c r="F15" s="118"/>
      <c r="G15" s="304"/>
      <c r="H15" s="102"/>
      <c r="I15" s="307"/>
      <c r="J15" s="102"/>
      <c r="K15" s="102"/>
      <c r="L15" s="103">
        <f t="array" ref="L15">IFERROR(INDEX(Instructions!$H$22:$H$314,MATCH(1,(Instructions!$E$22:$E$314='Adhesives and sealants'!J15)*(Instructions!$F$22:$F$314='Adhesives and sealants'!K15),0)),"")</f>
        <v>0</v>
      </c>
      <c r="M15" s="140"/>
      <c r="N15" s="104"/>
      <c r="O15" s="105" t="str">
        <f t="shared" si="1"/>
        <v>n/a</v>
      </c>
      <c r="P15" s="105" t="str">
        <f t="shared" si="2"/>
        <v>n/a</v>
      </c>
      <c r="Q15" s="307"/>
      <c r="R15" s="107"/>
      <c r="S15" s="66"/>
      <c r="T15" s="73" t="e">
        <f>IF(AND(#REF!="composite wood",(COUNTIF(#REF!,"Y")+COUNTIF(I15,"Y")+COUNTIF(#REF!,"Y")+COUNTIF(#REF!,"Y"))=0),"Yes","No")</f>
        <v>#REF!</v>
      </c>
      <c r="U15" s="73" t="e">
        <f>IF(AND(T15="Yes",#REF!="Y"),1,0)</f>
        <v>#REF!</v>
      </c>
      <c r="W15" s="69" t="e">
        <f>IF(#REF!="Yes",1,COUNTIF(#REF!,"Y")+COUNTIF(I15,"Y")+COUNTIF(#REF!,"Y")+COUNTIF(#REF!,"Y")+COUNTIF(#REF!,"Y"))</f>
        <v>#REF!</v>
      </c>
      <c r="X15" s="69" t="e">
        <f>IF(#REF!="Yes",1,COUNTIF(#REF!,"Y")+COUNTIF(#REF!,"Y")+COUNTIF(#REF!,"Y")+COUNTIF(#REF!,"Y")+COUNTIF(#REF!,"Y"))</f>
        <v>#REF!</v>
      </c>
      <c r="Y15" s="70" t="e">
        <f>IF(AND(W15&gt;0,X15=W15),IF(AND(#REF!=0,#REF!=0),#REF!,IF(#REF!="Yes",#REF!,#REF!)),0)</f>
        <v>#REF!</v>
      </c>
    </row>
    <row r="16" spans="1:25" s="67" customFormat="1" ht="12" customHeight="1" x14ac:dyDescent="0.25">
      <c r="A16" s="65">
        <f t="shared" si="0"/>
        <v>0</v>
      </c>
      <c r="B16" s="101"/>
      <c r="C16" s="101"/>
      <c r="D16" s="118"/>
      <c r="E16" s="118"/>
      <c r="F16" s="118"/>
      <c r="G16" s="304"/>
      <c r="H16" s="102"/>
      <c r="I16" s="307"/>
      <c r="J16" s="102"/>
      <c r="K16" s="102"/>
      <c r="L16" s="103">
        <f t="array" ref="L16">IFERROR(INDEX(Instructions!$H$22:$H$314,MATCH(1,(Instructions!$E$22:$E$314='Adhesives and sealants'!J16)*(Instructions!$F$22:$F$314='Adhesives and sealants'!K16),0)),"")</f>
        <v>0</v>
      </c>
      <c r="M16" s="140"/>
      <c r="N16" s="104"/>
      <c r="O16" s="105" t="str">
        <f t="shared" si="1"/>
        <v>n/a</v>
      </c>
      <c r="P16" s="105" t="str">
        <f t="shared" si="2"/>
        <v>n/a</v>
      </c>
      <c r="Q16" s="307"/>
      <c r="R16" s="107"/>
      <c r="S16" s="66"/>
      <c r="T16" s="73" t="e">
        <f>IF(AND(#REF!="composite wood",(COUNTIF(#REF!,"Y")+COUNTIF(I16,"Y")+COUNTIF(#REF!,"Y")+COUNTIF(#REF!,"Y"))=0),"Yes","No")</f>
        <v>#REF!</v>
      </c>
      <c r="U16" s="73" t="e">
        <f>IF(AND(T16="Yes",#REF!="Y"),1,0)</f>
        <v>#REF!</v>
      </c>
      <c r="W16" s="69" t="e">
        <f>IF(#REF!="Yes",1,COUNTIF(#REF!,"Y")+COUNTIF(I16,"Y")+COUNTIF(#REF!,"Y")+COUNTIF(#REF!,"Y")+COUNTIF(#REF!,"Y"))</f>
        <v>#REF!</v>
      </c>
      <c r="X16" s="69" t="e">
        <f>IF(#REF!="Yes",1,COUNTIF(#REF!,"Y")+COUNTIF(#REF!,"Y")+COUNTIF(#REF!,"Y")+COUNTIF(#REF!,"Y")+COUNTIF(#REF!,"Y"))</f>
        <v>#REF!</v>
      </c>
      <c r="Y16" s="70" t="e">
        <f>IF(AND(W16&gt;0,X16=W16),IF(AND(#REF!=0,#REF!=0),#REF!,IF(#REF!="Yes",#REF!,#REF!)),0)</f>
        <v>#REF!</v>
      </c>
    </row>
    <row r="17" spans="1:25" s="67" customFormat="1" ht="12" customHeight="1" x14ac:dyDescent="0.25">
      <c r="A17" s="65">
        <f t="shared" si="0"/>
        <v>0</v>
      </c>
      <c r="B17" s="101"/>
      <c r="C17" s="101"/>
      <c r="D17" s="118"/>
      <c r="E17" s="118"/>
      <c r="F17" s="118"/>
      <c r="G17" s="304"/>
      <c r="H17" s="102"/>
      <c r="I17" s="307"/>
      <c r="J17" s="102"/>
      <c r="K17" s="102"/>
      <c r="L17" s="103">
        <f t="array" ref="L17">IFERROR(INDEX(Instructions!$H$22:$H$314,MATCH(1,(Instructions!$E$22:$E$314='Adhesives and sealants'!J17)*(Instructions!$F$22:$F$314='Adhesives and sealants'!K17),0)),"")</f>
        <v>0</v>
      </c>
      <c r="M17" s="140"/>
      <c r="N17" s="104"/>
      <c r="O17" s="105" t="str">
        <f t="shared" si="1"/>
        <v>n/a</v>
      </c>
      <c r="P17" s="105" t="str">
        <f t="shared" si="2"/>
        <v>n/a</v>
      </c>
      <c r="Q17" s="307"/>
      <c r="R17" s="107"/>
      <c r="S17" s="66"/>
      <c r="T17" s="73" t="e">
        <f>IF(AND(#REF!="composite wood",(COUNTIF(#REF!,"Y")+COUNTIF(I17,"Y")+COUNTIF(#REF!,"Y")+COUNTIF(#REF!,"Y"))=0),"Yes","No")</f>
        <v>#REF!</v>
      </c>
      <c r="U17" s="73" t="e">
        <f>IF(AND(T17="Yes",#REF!="Y"),1,0)</f>
        <v>#REF!</v>
      </c>
      <c r="W17" s="69" t="e">
        <f>IF(#REF!="Yes",1,COUNTIF(#REF!,"Y")+COUNTIF(I17,"Y")+COUNTIF(#REF!,"Y")+COUNTIF(#REF!,"Y")+COUNTIF(#REF!,"Y"))</f>
        <v>#REF!</v>
      </c>
      <c r="X17" s="69" t="e">
        <f>IF(#REF!="Yes",1,COUNTIF(#REF!,"Y")+COUNTIF(#REF!,"Y")+COUNTIF(#REF!,"Y")+COUNTIF(#REF!,"Y")+COUNTIF(#REF!,"Y"))</f>
        <v>#REF!</v>
      </c>
      <c r="Y17" s="70" t="e">
        <f>IF(AND(W17&gt;0,X17=W17),IF(AND(#REF!=0,#REF!=0),#REF!,IF(#REF!="Yes",#REF!,#REF!)),0)</f>
        <v>#REF!</v>
      </c>
    </row>
    <row r="18" spans="1:25" s="67" customFormat="1" ht="12" customHeight="1" x14ac:dyDescent="0.25">
      <c r="A18" s="65">
        <f t="shared" si="0"/>
        <v>0</v>
      </c>
      <c r="B18" s="101"/>
      <c r="C18" s="101"/>
      <c r="D18" s="118"/>
      <c r="E18" s="118"/>
      <c r="F18" s="118"/>
      <c r="G18" s="304"/>
      <c r="H18" s="102"/>
      <c r="I18" s="307"/>
      <c r="J18" s="102"/>
      <c r="K18" s="102"/>
      <c r="L18" s="103">
        <f t="array" ref="L18">IFERROR(INDEX(Instructions!$H$22:$H$314,MATCH(1,(Instructions!$E$22:$E$314='Adhesives and sealants'!J18)*(Instructions!$F$22:$F$314='Adhesives and sealants'!K18),0)),"")</f>
        <v>0</v>
      </c>
      <c r="M18" s="140"/>
      <c r="N18" s="104"/>
      <c r="O18" s="105" t="str">
        <f t="shared" si="1"/>
        <v>n/a</v>
      </c>
      <c r="P18" s="105" t="str">
        <f t="shared" si="2"/>
        <v>n/a</v>
      </c>
      <c r="Q18" s="307"/>
      <c r="R18" s="107"/>
      <c r="S18" s="66"/>
      <c r="T18" s="73" t="e">
        <f>IF(AND(#REF!="composite wood",(COUNTIF(#REF!,"Y")+COUNTIF(I18,"Y")+COUNTIF(#REF!,"Y")+COUNTIF(#REF!,"Y"))=0),"Yes","No")</f>
        <v>#REF!</v>
      </c>
      <c r="U18" s="73" t="e">
        <f>IF(AND(T18="Yes",#REF!="Y"),1,0)</f>
        <v>#REF!</v>
      </c>
      <c r="W18" s="69" t="e">
        <f>IF(#REF!="Yes",1,COUNTIF(#REF!,"Y")+COUNTIF(I18,"Y")+COUNTIF(#REF!,"Y")+COUNTIF(#REF!,"Y")+COUNTIF(#REF!,"Y"))</f>
        <v>#REF!</v>
      </c>
      <c r="X18" s="69" t="e">
        <f>IF(#REF!="Yes",1,COUNTIF(#REF!,"Y")+COUNTIF(#REF!,"Y")+COUNTIF(#REF!,"Y")+COUNTIF(#REF!,"Y")+COUNTIF(#REF!,"Y"))</f>
        <v>#REF!</v>
      </c>
      <c r="Y18" s="70" t="e">
        <f>IF(AND(W18&gt;0,X18=W18),IF(AND(#REF!=0,#REF!=0),#REF!,IF(#REF!="Yes",#REF!,#REF!)),0)</f>
        <v>#REF!</v>
      </c>
    </row>
    <row r="19" spans="1:25" s="67" customFormat="1" ht="12" customHeight="1" x14ac:dyDescent="0.25">
      <c r="A19" s="65">
        <f t="shared" si="0"/>
        <v>0</v>
      </c>
      <c r="B19" s="101"/>
      <c r="C19" s="101"/>
      <c r="D19" s="118"/>
      <c r="E19" s="118"/>
      <c r="F19" s="118"/>
      <c r="G19" s="304"/>
      <c r="H19" s="102"/>
      <c r="I19" s="307"/>
      <c r="J19" s="102"/>
      <c r="K19" s="102"/>
      <c r="L19" s="103">
        <f t="array" ref="L19">IFERROR(INDEX(Instructions!$H$22:$H$314,MATCH(1,(Instructions!$E$22:$E$314='Adhesives and sealants'!J19)*(Instructions!$F$22:$F$314='Adhesives and sealants'!K19),0)),"")</f>
        <v>0</v>
      </c>
      <c r="M19" s="140"/>
      <c r="N19" s="104"/>
      <c r="O19" s="105" t="str">
        <f t="shared" si="1"/>
        <v>n/a</v>
      </c>
      <c r="P19" s="105" t="str">
        <f t="shared" si="2"/>
        <v>n/a</v>
      </c>
      <c r="Q19" s="307"/>
      <c r="R19" s="107"/>
      <c r="S19" s="66"/>
      <c r="T19" s="73" t="e">
        <f>IF(AND(#REF!="composite wood",(COUNTIF(#REF!,"Y")+COUNTIF(I19,"Y")+COUNTIF(#REF!,"Y")+COUNTIF(#REF!,"Y"))=0),"Yes","No")</f>
        <v>#REF!</v>
      </c>
      <c r="U19" s="73" t="e">
        <f>IF(AND(T19="Yes",#REF!="Y"),1,0)</f>
        <v>#REF!</v>
      </c>
      <c r="W19" s="69" t="e">
        <f>IF(#REF!="Yes",1,COUNTIF(#REF!,"Y")+COUNTIF(I19,"Y")+COUNTIF(#REF!,"Y")+COUNTIF(#REF!,"Y")+COUNTIF(#REF!,"Y"))</f>
        <v>#REF!</v>
      </c>
      <c r="X19" s="69" t="e">
        <f>IF(#REF!="Yes",1,COUNTIF(#REF!,"Y")+COUNTIF(#REF!,"Y")+COUNTIF(#REF!,"Y")+COUNTIF(#REF!,"Y")+COUNTIF(#REF!,"Y"))</f>
        <v>#REF!</v>
      </c>
      <c r="Y19" s="70" t="e">
        <f>IF(AND(W19&gt;0,X19=W19),IF(AND(#REF!=0,#REF!=0),#REF!,IF(#REF!="Yes",#REF!,#REF!)),0)</f>
        <v>#REF!</v>
      </c>
    </row>
    <row r="20" spans="1:25" s="67" customFormat="1" ht="12" customHeight="1" x14ac:dyDescent="0.25">
      <c r="A20" s="65">
        <f t="shared" si="0"/>
        <v>0</v>
      </c>
      <c r="B20" s="101"/>
      <c r="C20" s="101"/>
      <c r="D20" s="118"/>
      <c r="E20" s="118"/>
      <c r="F20" s="118"/>
      <c r="G20" s="304"/>
      <c r="H20" s="102"/>
      <c r="I20" s="307"/>
      <c r="J20" s="102"/>
      <c r="K20" s="102"/>
      <c r="L20" s="103">
        <f t="array" ref="L20">IFERROR(INDEX(Instructions!$H$22:$H$314,MATCH(1,(Instructions!$E$22:$E$314='Adhesives and sealants'!J20)*(Instructions!$F$22:$F$314='Adhesives and sealants'!K20),0)),"")</f>
        <v>0</v>
      </c>
      <c r="M20" s="140"/>
      <c r="N20" s="104"/>
      <c r="O20" s="105" t="str">
        <f t="shared" si="1"/>
        <v>n/a</v>
      </c>
      <c r="P20" s="105" t="str">
        <f t="shared" si="2"/>
        <v>n/a</v>
      </c>
      <c r="Q20" s="307"/>
      <c r="R20" s="107"/>
      <c r="S20" s="66"/>
      <c r="T20" s="73" t="e">
        <f>IF(AND(#REF!="composite wood",(COUNTIF(#REF!,"Y")+COUNTIF(I20,"Y")+COUNTIF(#REF!,"Y")+COUNTIF(#REF!,"Y"))=0),"Yes","No")</f>
        <v>#REF!</v>
      </c>
      <c r="U20" s="73" t="e">
        <f>IF(AND(T20="Yes",#REF!="Y"),1,0)</f>
        <v>#REF!</v>
      </c>
      <c r="W20" s="69" t="e">
        <f>IF(#REF!="Yes",1,COUNTIF(#REF!,"Y")+COUNTIF(I20,"Y")+COUNTIF(#REF!,"Y")+COUNTIF(#REF!,"Y")+COUNTIF(#REF!,"Y"))</f>
        <v>#REF!</v>
      </c>
      <c r="X20" s="69" t="e">
        <f>IF(#REF!="Yes",1,COUNTIF(#REF!,"Y")+COUNTIF(#REF!,"Y")+COUNTIF(#REF!,"Y")+COUNTIF(#REF!,"Y")+COUNTIF(#REF!,"Y"))</f>
        <v>#REF!</v>
      </c>
      <c r="Y20" s="70" t="e">
        <f>IF(AND(W20&gt;0,X20=W20),IF(AND(#REF!=0,#REF!=0),#REF!,IF(#REF!="Yes",#REF!,#REF!)),0)</f>
        <v>#REF!</v>
      </c>
    </row>
    <row r="21" spans="1:25" s="67" customFormat="1" ht="12" customHeight="1" x14ac:dyDescent="0.25">
      <c r="A21" s="65">
        <f t="shared" si="0"/>
        <v>0</v>
      </c>
      <c r="B21" s="101"/>
      <c r="C21" s="101"/>
      <c r="D21" s="118"/>
      <c r="E21" s="118"/>
      <c r="F21" s="118"/>
      <c r="G21" s="304"/>
      <c r="H21" s="102"/>
      <c r="I21" s="307"/>
      <c r="J21" s="102"/>
      <c r="K21" s="102"/>
      <c r="L21" s="103">
        <f t="array" ref="L21">IFERROR(INDEX(Instructions!$H$22:$H$314,MATCH(1,(Instructions!$E$22:$E$314='Adhesives and sealants'!J21)*(Instructions!$F$22:$F$314='Adhesives and sealants'!K21),0)),"")</f>
        <v>0</v>
      </c>
      <c r="M21" s="140"/>
      <c r="N21" s="104"/>
      <c r="O21" s="105" t="str">
        <f t="shared" si="1"/>
        <v>n/a</v>
      </c>
      <c r="P21" s="105" t="str">
        <f t="shared" si="2"/>
        <v>n/a</v>
      </c>
      <c r="Q21" s="307"/>
      <c r="R21" s="107"/>
      <c r="S21" s="66"/>
      <c r="T21" s="73" t="e">
        <f>IF(AND(#REF!="composite wood",(COUNTIF(#REF!,"Y")+COUNTIF(I21,"Y")+COUNTIF(#REF!,"Y")+COUNTIF(#REF!,"Y"))=0),"Yes","No")</f>
        <v>#REF!</v>
      </c>
      <c r="U21" s="73" t="e">
        <f>IF(AND(T21="Yes",#REF!="Y"),1,0)</f>
        <v>#REF!</v>
      </c>
      <c r="W21" s="69" t="e">
        <f>IF(#REF!="Yes",1,COUNTIF(#REF!,"Y")+COUNTIF(I21,"Y")+COUNTIF(#REF!,"Y")+COUNTIF(#REF!,"Y")+COUNTIF(#REF!,"Y"))</f>
        <v>#REF!</v>
      </c>
      <c r="X21" s="69" t="e">
        <f>IF(#REF!="Yes",1,COUNTIF(#REF!,"Y")+COUNTIF(#REF!,"Y")+COUNTIF(#REF!,"Y")+COUNTIF(#REF!,"Y")+COUNTIF(#REF!,"Y"))</f>
        <v>#REF!</v>
      </c>
      <c r="Y21" s="70" t="e">
        <f>IF(AND(W21&gt;0,X21=W21),IF(AND(#REF!=0,#REF!=0),#REF!,IF(#REF!="Yes",#REF!,#REF!)),0)</f>
        <v>#REF!</v>
      </c>
    </row>
    <row r="22" spans="1:25" s="67" customFormat="1" ht="12" customHeight="1" x14ac:dyDescent="0.25">
      <c r="A22" s="65"/>
      <c r="B22" s="101"/>
      <c r="C22" s="101"/>
      <c r="D22" s="118"/>
      <c r="E22" s="118"/>
      <c r="F22" s="118"/>
      <c r="G22" s="304"/>
      <c r="H22" s="102"/>
      <c r="I22" s="307"/>
      <c r="J22" s="102"/>
      <c r="K22" s="102"/>
      <c r="L22" s="103">
        <f t="array" ref="L22">IFERROR(INDEX(Instructions!$H$22:$H$314,MATCH(1,(Instructions!$E$22:$E$314='Adhesives and sealants'!J22)*(Instructions!$F$22:$F$314='Adhesives and sealants'!K22),0)),"")</f>
        <v>0</v>
      </c>
      <c r="M22" s="140"/>
      <c r="N22" s="104"/>
      <c r="O22" s="105" t="str">
        <f t="shared" si="1"/>
        <v>n/a</v>
      </c>
      <c r="P22" s="105" t="str">
        <f t="shared" si="2"/>
        <v>n/a</v>
      </c>
      <c r="Q22" s="307"/>
      <c r="R22" s="107"/>
      <c r="S22" s="66"/>
      <c r="T22" s="73" t="e">
        <f>IF(AND(#REF!="composite wood",(COUNTIF(#REF!,"Y")+COUNTIF(I22,"Y")+COUNTIF(#REF!,"Y")+COUNTIF(#REF!,"Y"))=0),"Yes","No")</f>
        <v>#REF!</v>
      </c>
      <c r="U22" s="73" t="e">
        <f>IF(AND(T22="Yes",#REF!="Y"),1,0)</f>
        <v>#REF!</v>
      </c>
      <c r="W22" s="69" t="e">
        <f>IF(#REF!="Yes",1,COUNTIF(#REF!,"Y")+COUNTIF(I22,"Y")+COUNTIF(#REF!,"Y")+COUNTIF(#REF!,"Y")+COUNTIF(#REF!,"Y"))</f>
        <v>#REF!</v>
      </c>
      <c r="X22" s="69" t="e">
        <f>IF(#REF!="Yes",1,COUNTIF(#REF!,"Y")+COUNTIF(#REF!,"Y")+COUNTIF(#REF!,"Y")+COUNTIF(#REF!,"Y")+COUNTIF(#REF!,"Y"))</f>
        <v>#REF!</v>
      </c>
      <c r="Y22" s="70" t="e">
        <f>IF(AND(W22&gt;0,X22=W22),IF(AND(#REF!=0,#REF!=0),#REF!,IF(#REF!="Yes",#REF!,#REF!)),0)</f>
        <v>#REF!</v>
      </c>
    </row>
    <row r="23" spans="1:25" s="67" customFormat="1" ht="12" customHeight="1" x14ac:dyDescent="0.25">
      <c r="A23" s="65"/>
      <c r="B23" s="101"/>
      <c r="C23" s="101"/>
      <c r="D23" s="118"/>
      <c r="E23" s="118"/>
      <c r="F23" s="118"/>
      <c r="G23" s="304"/>
      <c r="H23" s="102"/>
      <c r="I23" s="307"/>
      <c r="J23" s="102"/>
      <c r="K23" s="102"/>
      <c r="L23" s="103">
        <f t="array" ref="L23">IFERROR(INDEX(Instructions!$H$22:$H$314,MATCH(1,(Instructions!$E$22:$E$314='Adhesives and sealants'!J23)*(Instructions!$F$22:$F$314='Adhesives and sealants'!K23),0)),"")</f>
        <v>0</v>
      </c>
      <c r="M23" s="140"/>
      <c r="N23" s="104"/>
      <c r="O23" s="105" t="str">
        <f t="shared" si="1"/>
        <v>n/a</v>
      </c>
      <c r="P23" s="105" t="str">
        <f t="shared" si="2"/>
        <v>n/a</v>
      </c>
      <c r="Q23" s="307"/>
      <c r="R23" s="107"/>
      <c r="S23" s="66"/>
      <c r="T23" s="73" t="e">
        <f>IF(AND(#REF!="composite wood",(COUNTIF(#REF!,"Y")+COUNTIF(I23,"Y")+COUNTIF(#REF!,"Y")+COUNTIF(#REF!,"Y"))=0),"Yes","No")</f>
        <v>#REF!</v>
      </c>
      <c r="U23" s="73" t="e">
        <f>IF(AND(T23="Yes",#REF!="Y"),1,0)</f>
        <v>#REF!</v>
      </c>
      <c r="W23" s="69" t="e">
        <f>IF(#REF!="Yes",1,COUNTIF(#REF!,"Y")+COUNTIF(I23,"Y")+COUNTIF(#REF!,"Y")+COUNTIF(#REF!,"Y")+COUNTIF(#REF!,"Y"))</f>
        <v>#REF!</v>
      </c>
      <c r="X23" s="69" t="e">
        <f>IF(#REF!="Yes",1,COUNTIF(#REF!,"Y")+COUNTIF(#REF!,"Y")+COUNTIF(#REF!,"Y")+COUNTIF(#REF!,"Y")+COUNTIF(#REF!,"Y"))</f>
        <v>#REF!</v>
      </c>
      <c r="Y23" s="70" t="e">
        <f>IF(AND(W23&gt;0,X23=W23),IF(AND(#REF!=0,#REF!=0),#REF!,IF(#REF!="Yes",#REF!,#REF!)),0)</f>
        <v>#REF!</v>
      </c>
    </row>
    <row r="24" spans="1:25" s="3" customFormat="1" ht="21" customHeight="1" x14ac:dyDescent="0.25">
      <c r="A24" s="58" t="s">
        <v>105</v>
      </c>
      <c r="B24" s="108"/>
      <c r="C24" s="108"/>
      <c r="D24" s="109"/>
      <c r="E24" s="109"/>
      <c r="F24" s="109"/>
      <c r="G24" s="305"/>
      <c r="H24" s="110"/>
      <c r="I24" s="308"/>
      <c r="J24" s="351"/>
      <c r="K24" s="351"/>
      <c r="L24" s="351"/>
      <c r="M24" s="351"/>
      <c r="N24" s="351"/>
      <c r="O24" s="351"/>
      <c r="P24" s="351"/>
      <c r="Q24" s="308"/>
      <c r="R24" s="112"/>
      <c r="S24" s="4"/>
    </row>
    <row r="25" spans="1:25" s="3" customFormat="1" ht="30.75" customHeight="1" x14ac:dyDescent="0.25">
      <c r="A25" s="58"/>
      <c r="B25" s="91"/>
      <c r="C25" s="91"/>
      <c r="D25" s="31"/>
      <c r="E25" s="31"/>
      <c r="F25" s="31"/>
      <c r="G25" s="92"/>
      <c r="I25" s="92"/>
      <c r="J25" s="93"/>
      <c r="K25" s="93"/>
      <c r="L25" s="93"/>
      <c r="M25" s="93"/>
      <c r="N25" s="350" t="s">
        <v>276</v>
      </c>
      <c r="O25" s="350"/>
      <c r="P25" s="113" t="str">
        <f>IF($E$7="No","n/a",SUM($O$12:$O$23))</f>
        <v>n/a</v>
      </c>
      <c r="Q25" s="94"/>
      <c r="R25" s="1"/>
      <c r="S25" s="4"/>
    </row>
    <row r="26" spans="1:25" s="3" customFormat="1" ht="27.75" customHeight="1" x14ac:dyDescent="0.25">
      <c r="A26" s="58"/>
      <c r="B26" s="340" t="s">
        <v>413</v>
      </c>
      <c r="C26" s="341"/>
      <c r="D26" s="341"/>
      <c r="E26" s="342"/>
      <c r="F26" s="115" t="str">
        <f>IF(AND($E$5="surface area", $E$7="No"),"n/a",SUM(E12:E23))</f>
        <v>n/a</v>
      </c>
      <c r="G26" s="94"/>
      <c r="I26" s="92"/>
      <c r="J26" s="93"/>
      <c r="K26" s="93"/>
      <c r="L26" s="93"/>
      <c r="M26" s="93"/>
      <c r="N26" s="350" t="s">
        <v>277</v>
      </c>
      <c r="O26" s="350"/>
      <c r="P26" s="113" t="str">
        <f>IF($E$7="No","n/a",SUM($P$12:$P$23))</f>
        <v>n/a</v>
      </c>
      <c r="Q26" s="94"/>
      <c r="R26" s="1"/>
      <c r="S26" s="4"/>
    </row>
    <row r="27" spans="1:25" s="3" customFormat="1" ht="30" customHeight="1" x14ac:dyDescent="0.25">
      <c r="A27" s="58"/>
      <c r="B27" s="109" t="s">
        <v>414</v>
      </c>
      <c r="C27" s="109"/>
      <c r="D27" s="109"/>
      <c r="E27" s="109"/>
      <c r="F27" s="115" t="str">
        <f>IF(($E$5="surface area"),"n/a",SUMIFS(E12:E23,H12:H23,"&lt;&gt;Does not meet criteria", H12:H23,"&lt;&gt;"))</f>
        <v>n/a</v>
      </c>
      <c r="G27" s="94"/>
      <c r="I27" s="92"/>
      <c r="J27" s="93"/>
      <c r="K27" s="93"/>
      <c r="L27" s="93"/>
      <c r="M27" s="93"/>
      <c r="N27" s="350" t="s">
        <v>420</v>
      </c>
      <c r="O27" s="350"/>
      <c r="P27" s="114" t="str">
        <f>IF($E$7="No","n/a",IF(P26&lt;=P25,"Yes","No"))</f>
        <v>n/a</v>
      </c>
      <c r="Q27" s="94"/>
      <c r="R27" s="1"/>
      <c r="S27" s="4"/>
    </row>
    <row r="28" spans="1:25" s="3" customFormat="1" ht="30" customHeight="1" x14ac:dyDescent="0.25">
      <c r="A28" s="58"/>
      <c r="B28" s="109" t="s">
        <v>317</v>
      </c>
      <c r="C28" s="109"/>
      <c r="D28" s="109"/>
      <c r="E28" s="109"/>
      <c r="F28" s="169" t="str">
        <f>IF(($E$5="surface area"),("n/a"), IFERROR($F27/$F26,0))</f>
        <v>n/a</v>
      </c>
      <c r="G28" s="94"/>
      <c r="I28" s="92"/>
      <c r="J28" s="93"/>
      <c r="K28" s="93"/>
      <c r="L28" s="93"/>
      <c r="M28" s="93"/>
      <c r="N28" s="95"/>
      <c r="O28" s="95"/>
      <c r="P28"/>
      <c r="Q28"/>
      <c r="R28"/>
      <c r="S28" s="4"/>
    </row>
    <row r="29" spans="1:25" s="3" customFormat="1" ht="27" customHeight="1" x14ac:dyDescent="0.25">
      <c r="A29" s="58"/>
      <c r="B29" s="340" t="s">
        <v>412</v>
      </c>
      <c r="C29" s="341"/>
      <c r="D29" s="341"/>
      <c r="E29" s="342"/>
      <c r="F29" s="120" t="str">
        <f>IF($E$5="surface area","n/a", IF(AND($E$5="volume", $E$7="No"),(SUMIFS(E12:E23,J12:J23,"&lt;&gt;Does not meet criteria",J12:J23,"&lt;&gt;", K12:K23,"&lt;&gt;", L12:L23,"&lt;&gt;", M12:M23, "Yes")), IF(AND($E$7="Yes", $P$27="Yes"),SUMIFS(E12:E23,J12:J23,"&lt;&gt;Does not meet criteria",J12:J23,"&lt;&gt;", K12:K23,"&lt;&gt;", L12:L23,"&lt;&gt;"),0)))</f>
        <v>n/a</v>
      </c>
      <c r="G29" s="94"/>
      <c r="I29" s="92"/>
      <c r="J29" s="93"/>
      <c r="K29" s="93"/>
      <c r="L29" s="93"/>
      <c r="M29" s="93"/>
      <c r="N29" s="93"/>
      <c r="O29" s="93"/>
      <c r="P29"/>
      <c r="Q29"/>
      <c r="R29"/>
      <c r="S29" s="4"/>
    </row>
    <row r="30" spans="1:25" s="3" customFormat="1" ht="24" customHeight="1" x14ac:dyDescent="0.25">
      <c r="A30" s="58"/>
      <c r="B30" s="340" t="s">
        <v>318</v>
      </c>
      <c r="C30" s="341"/>
      <c r="D30" s="341"/>
      <c r="E30" s="342"/>
      <c r="F30" s="169" t="str">
        <f>IF($E$5="surface area",("n/a"),IFERROR($F29/$F26,0))</f>
        <v>n/a</v>
      </c>
      <c r="G30" s="94"/>
      <c r="I30" s="92"/>
      <c r="J30" s="93"/>
      <c r="K30" s="93"/>
      <c r="L30" s="93"/>
      <c r="M30" s="93"/>
      <c r="N30" s="93"/>
      <c r="O30" s="93"/>
      <c r="P30"/>
      <c r="Q30"/>
      <c r="R30"/>
      <c r="S30" s="4"/>
    </row>
    <row r="31" spans="1:25" s="3" customFormat="1" ht="21" customHeight="1" x14ac:dyDescent="0.25">
      <c r="A31" s="58"/>
      <c r="B31" s="99"/>
      <c r="C31" s="99"/>
      <c r="D31" s="99"/>
      <c r="E31" s="99"/>
      <c r="F31" s="31"/>
      <c r="G31" s="94"/>
      <c r="I31" s="92"/>
      <c r="J31" s="93"/>
      <c r="K31" s="93"/>
      <c r="L31" s="93"/>
      <c r="M31" s="93"/>
      <c r="N31" s="93"/>
      <c r="O31" s="93"/>
      <c r="P31"/>
      <c r="Q31"/>
      <c r="R31"/>
      <c r="S31" s="4"/>
    </row>
    <row r="32" spans="1:25" s="3" customFormat="1" ht="22.5" customHeight="1" x14ac:dyDescent="0.25">
      <c r="A32" s="58"/>
      <c r="B32" s="340" t="str">
        <f>"Total surface area of adhesives and sealants" &amp; IF(Instructions!$H$10="IP Units", " (sq ft)", IF(Instructions!$H$10="SI Units"," (sq m)"))</f>
        <v>Total surface area of adhesives and sealants (sq ft)</v>
      </c>
      <c r="C32" s="341"/>
      <c r="D32" s="341"/>
      <c r="E32" s="342"/>
      <c r="F32" s="115">
        <f>IF(($E$5="volume"),"n/a",SUM(F12:F23))</f>
        <v>2000</v>
      </c>
      <c r="G32" s="94"/>
      <c r="I32" s="92"/>
      <c r="J32" s="93"/>
      <c r="K32" s="93"/>
      <c r="L32" s="93"/>
      <c r="M32" s="93"/>
      <c r="N32" s="93"/>
      <c r="O32" s="93"/>
      <c r="P32"/>
      <c r="Q32"/>
      <c r="R32"/>
      <c r="S32" s="4"/>
    </row>
    <row r="33" spans="1:19" s="3" customFormat="1" ht="21" customHeight="1" x14ac:dyDescent="0.25">
      <c r="A33" s="58"/>
      <c r="B33" s="109" t="str">
        <f>"Surface area of adhesives and sealants compliant with VOC emissions evaluation" &amp; IF(Instructions!$H$10="IP Units", " (sq ft)", IF(Instructions!$H$10="SI Units"," (sq m)"))</f>
        <v>Surface area of adhesives and sealants compliant with VOC emissions evaluation (sq ft)</v>
      </c>
      <c r="C33" s="109"/>
      <c r="D33" s="109"/>
      <c r="E33" s="109"/>
      <c r="F33" s="115">
        <f>IF($E$5="volume","n/a",SUMIFS(F12:F23,H12:H23,"&lt;&gt;Does not meet criteria", H12:H23,"&lt;&gt;"))</f>
        <v>2000</v>
      </c>
      <c r="G33" s="94"/>
      <c r="I33" s="92"/>
      <c r="J33" s="93"/>
      <c r="K33" s="93"/>
      <c r="L33" s="93"/>
      <c r="M33" s="93"/>
      <c r="N33" s="93"/>
      <c r="O33" s="93"/>
      <c r="P33"/>
      <c r="Q33"/>
      <c r="R33"/>
      <c r="S33" s="4"/>
    </row>
    <row r="34" spans="1:19" s="3" customFormat="1" ht="21" customHeight="1" x14ac:dyDescent="0.25">
      <c r="A34" s="58"/>
      <c r="B34" s="109" t="s">
        <v>319</v>
      </c>
      <c r="C34" s="109"/>
      <c r="D34" s="109"/>
      <c r="E34" s="109"/>
      <c r="F34" s="169">
        <f>IF(($E$5="volume"),("n/a"), IFERROR($F33/$F32,0))</f>
        <v>1</v>
      </c>
      <c r="G34" s="94"/>
      <c r="I34" s="92"/>
      <c r="J34" s="93"/>
      <c r="K34" s="93"/>
      <c r="L34" s="93"/>
      <c r="M34" s="93"/>
      <c r="N34" s="93"/>
      <c r="O34" s="93"/>
      <c r="P34"/>
      <c r="Q34"/>
      <c r="R34"/>
      <c r="S34" s="4"/>
    </row>
    <row r="35" spans="1:19" s="3" customFormat="1" ht="21" customHeight="1" x14ac:dyDescent="0.25">
      <c r="A35" s="58"/>
      <c r="B35" s="109" t="str">
        <f>"Surface area of adhesives and sealants compliant with VOC content evaluation" &amp; IF(Instructions!$H$10="IP Units", " (sq ft)", IF(Instructions!$H$10="SI Units"," (sq m)"))</f>
        <v>Surface area of adhesives and sealants compliant with VOC content evaluation (sq ft)</v>
      </c>
      <c r="C35" s="109"/>
      <c r="D35" s="109"/>
      <c r="E35" s="109"/>
      <c r="F35" s="115">
        <f>IF($E$5="volume","n/a", IF(AND($E$5="surface area", $E$7="No"),(SUMIFS(F12:F23,J12:J23,"&lt;&gt;Does not meet criteria",J12:J23,"&lt;&gt;", K12:K23,"&lt;&gt;", L12:L23,"&lt;&gt;", M12:M23, "Yes")), IF(AND($E$7="Yes", $P$27="Yes"),SUMIFS(F12:F23,J12:J23,"&lt;&gt;Does not meet criteria",J12:J23,"&lt;&gt;", K12:K23,"&lt;&gt;", L12:L23,"&lt;&gt;"),0)))</f>
        <v>2000</v>
      </c>
      <c r="G35" s="94"/>
      <c r="I35" s="92"/>
      <c r="J35" s="93"/>
      <c r="K35" s="93"/>
      <c r="L35" s="93"/>
      <c r="M35" s="93"/>
      <c r="N35" s="93"/>
      <c r="O35" s="93"/>
      <c r="P35"/>
      <c r="Q35"/>
      <c r="R35"/>
      <c r="S35" s="4"/>
    </row>
    <row r="36" spans="1:19" s="3" customFormat="1" ht="21" customHeight="1" x14ac:dyDescent="0.25">
      <c r="A36" s="58"/>
      <c r="B36" s="340" t="s">
        <v>282</v>
      </c>
      <c r="C36" s="341"/>
      <c r="D36" s="341"/>
      <c r="E36" s="342"/>
      <c r="F36" s="169">
        <f>IF(($E$5="volume"),("n/a"),IFERROR($F35/$F32,0))</f>
        <v>1</v>
      </c>
      <c r="G36" s="94"/>
      <c r="I36" s="92"/>
      <c r="J36" s="93"/>
      <c r="K36" s="93"/>
      <c r="L36" s="93"/>
      <c r="M36" s="93"/>
      <c r="N36" s="93"/>
      <c r="O36" s="93"/>
      <c r="P36"/>
      <c r="Q36"/>
      <c r="R36"/>
      <c r="S36" s="4"/>
    </row>
    <row r="37" spans="1:19" s="3" customFormat="1" ht="21" customHeight="1" x14ac:dyDescent="0.25">
      <c r="A37" s="58"/>
      <c r="B37" s="31"/>
      <c r="C37" s="31"/>
      <c r="D37" s="31"/>
      <c r="E37" s="31"/>
      <c r="F37" s="31"/>
      <c r="G37" s="94"/>
      <c r="I37" s="92"/>
      <c r="J37" s="93"/>
      <c r="K37" s="93"/>
      <c r="L37" s="93"/>
      <c r="M37" s="93"/>
      <c r="N37" s="93"/>
      <c r="O37" s="93"/>
      <c r="P37"/>
      <c r="Q37"/>
      <c r="R37"/>
      <c r="S37" s="4"/>
    </row>
    <row r="38" spans="1:19" s="3" customFormat="1" ht="21" customHeight="1" x14ac:dyDescent="0.25">
      <c r="A38" s="58"/>
      <c r="B38" s="109" t="s">
        <v>320</v>
      </c>
      <c r="C38" s="109"/>
      <c r="D38" s="109"/>
      <c r="E38" s="109"/>
      <c r="F38" s="141" t="str">
        <f>P27</f>
        <v>n/a</v>
      </c>
      <c r="G38" s="94"/>
      <c r="I38" s="92"/>
      <c r="J38" s="93"/>
      <c r="K38" s="93"/>
      <c r="L38" s="93"/>
      <c r="M38" s="93"/>
      <c r="N38" s="93"/>
      <c r="O38" s="93"/>
      <c r="P38"/>
      <c r="Q38"/>
      <c r="R38"/>
      <c r="S38" s="4"/>
    </row>
    <row r="39" spans="1:19" s="75" customFormat="1" ht="32.25" customHeight="1" x14ac:dyDescent="0.25">
      <c r="G39" s="31"/>
      <c r="I39"/>
      <c r="J39"/>
      <c r="K39"/>
      <c r="L39"/>
      <c r="M39"/>
      <c r="P39"/>
      <c r="Q39"/>
      <c r="R39"/>
      <c r="S39" s="96"/>
    </row>
    <row r="40" spans="1:19" s="75" customFormat="1" ht="37.5" customHeight="1" x14ac:dyDescent="0.25">
      <c r="D40" s="97"/>
      <c r="E40" s="97"/>
      <c r="I40"/>
      <c r="J40"/>
      <c r="K40"/>
      <c r="L40"/>
      <c r="M40"/>
      <c r="P40"/>
      <c r="Q40"/>
      <c r="R40"/>
      <c r="S40" s="96"/>
    </row>
    <row r="41" spans="1:19" s="75" customFormat="1" ht="39" customHeight="1" x14ac:dyDescent="0.25">
      <c r="I41"/>
      <c r="J41"/>
      <c r="K41"/>
      <c r="L41"/>
      <c r="M41"/>
      <c r="P41"/>
      <c r="Q41"/>
      <c r="R41"/>
      <c r="S41" s="96"/>
    </row>
    <row r="42" spans="1:19" s="31" customFormat="1" ht="21" customHeight="1" x14ac:dyDescent="0.25">
      <c r="I42"/>
      <c r="J42"/>
      <c r="K42"/>
      <c r="L42"/>
      <c r="M42"/>
      <c r="N42"/>
      <c r="O42"/>
      <c r="P42"/>
      <c r="Q42"/>
      <c r="R42"/>
      <c r="S42" s="96"/>
    </row>
    <row r="43" spans="1:19" s="31" customFormat="1" ht="21" customHeight="1" x14ac:dyDescent="0.25">
      <c r="I43"/>
      <c r="J43"/>
      <c r="K43"/>
      <c r="L43"/>
      <c r="M43"/>
      <c r="N43"/>
      <c r="O43"/>
      <c r="P43"/>
      <c r="Q43"/>
      <c r="R43"/>
      <c r="S43" s="96"/>
    </row>
    <row r="44" spans="1:19" s="31" customFormat="1" ht="21" customHeight="1" x14ac:dyDescent="0.25">
      <c r="I44"/>
      <c r="J44"/>
      <c r="K44"/>
      <c r="L44"/>
      <c r="M44"/>
      <c r="N44"/>
      <c r="O44"/>
      <c r="P44"/>
      <c r="Q44"/>
      <c r="R44"/>
      <c r="S44" s="96"/>
    </row>
    <row r="45" spans="1:19" s="31" customFormat="1" ht="21" customHeight="1" x14ac:dyDescent="0.25">
      <c r="I45"/>
      <c r="J45"/>
      <c r="K45"/>
      <c r="L45"/>
      <c r="M45"/>
      <c r="N45"/>
      <c r="O45"/>
      <c r="P45"/>
      <c r="Q45"/>
      <c r="R45"/>
      <c r="S45" s="96"/>
    </row>
    <row r="46" spans="1:19" s="75" customFormat="1" ht="21" customHeight="1" x14ac:dyDescent="0.25">
      <c r="I46"/>
      <c r="J46"/>
      <c r="K46"/>
      <c r="L46"/>
      <c r="M46"/>
      <c r="N46"/>
      <c r="O46"/>
      <c r="P46"/>
      <c r="Q46"/>
      <c r="R46"/>
      <c r="S46" s="96"/>
    </row>
    <row r="47" spans="1:19" ht="21" customHeight="1" x14ac:dyDescent="0.25">
      <c r="I47"/>
      <c r="J47"/>
      <c r="K47"/>
      <c r="L47"/>
      <c r="M47"/>
      <c r="N47"/>
      <c r="O47"/>
      <c r="P47"/>
      <c r="Q47"/>
      <c r="R47"/>
    </row>
    <row r="48" spans="1:19" ht="21" customHeight="1" x14ac:dyDescent="0.25">
      <c r="I48"/>
      <c r="J48"/>
      <c r="K48"/>
      <c r="L48"/>
      <c r="M48"/>
      <c r="N48"/>
      <c r="O48"/>
      <c r="P48"/>
      <c r="Q48"/>
      <c r="R48"/>
    </row>
    <row r="49" spans="9:18" x14ac:dyDescent="0.25">
      <c r="I49"/>
      <c r="J49"/>
      <c r="K49"/>
      <c r="L49"/>
      <c r="M49"/>
      <c r="N49"/>
      <c r="O49"/>
      <c r="P49"/>
      <c r="Q49"/>
      <c r="R49"/>
    </row>
  </sheetData>
  <sheetProtection algorithmName="SHA-512" hashValue="Bub98NmhSL3of5RWut6ijOIZIg2eQfLIMBtCjHGEG4O6ww46iVkOgF2vDhpyhzbUC5ts/aiyuBbqXSsH6wDHTw==" saltValue="aQQZPjOhXlGUCEPoqWKKJw==" spinCount="100000" sheet="1" objects="1" scenarios="1" formatColumns="0" formatRows="0"/>
  <mergeCells count="29">
    <mergeCell ref="N27:O27"/>
    <mergeCell ref="B29:E29"/>
    <mergeCell ref="B30:E30"/>
    <mergeCell ref="B32:E32"/>
    <mergeCell ref="B36:E36"/>
    <mergeCell ref="N25:O25"/>
    <mergeCell ref="B26:E26"/>
    <mergeCell ref="N26:O26"/>
    <mergeCell ref="L10:L11"/>
    <mergeCell ref="M10:M11"/>
    <mergeCell ref="N10:P10"/>
    <mergeCell ref="H10:H11"/>
    <mergeCell ref="J24:P24"/>
    <mergeCell ref="B9:B11"/>
    <mergeCell ref="C9:C11"/>
    <mergeCell ref="D9:D11"/>
    <mergeCell ref="E9:E11"/>
    <mergeCell ref="F9:F11"/>
    <mergeCell ref="T9:U9"/>
    <mergeCell ref="W9:Y9"/>
    <mergeCell ref="J10:J11"/>
    <mergeCell ref="K10:K11"/>
    <mergeCell ref="J9:P9"/>
    <mergeCell ref="R9:R11"/>
    <mergeCell ref="X10:X11"/>
    <mergeCell ref="Y10:Y11"/>
    <mergeCell ref="T10:T11"/>
    <mergeCell ref="U10:U11"/>
    <mergeCell ref="W10:W11"/>
  </mergeCells>
  <conditionalFormatting sqref="E12:E23">
    <cfRule type="expression" dxfId="15" priority="5">
      <formula>AND($E$5="surface area", $E$7="No")</formula>
    </cfRule>
  </conditionalFormatting>
  <conditionalFormatting sqref="N12:N23">
    <cfRule type="expression" dxfId="14" priority="4">
      <formula>$E$7="No"</formula>
    </cfRule>
  </conditionalFormatting>
  <conditionalFormatting sqref="K12:K23">
    <cfRule type="expression" dxfId="13" priority="2">
      <formula>OR($J12="Does not meet criteria", $J12="Free of solvents, as defined in TRGS 610")</formula>
    </cfRule>
  </conditionalFormatting>
  <conditionalFormatting sqref="F12:F23">
    <cfRule type="expression" dxfId="12" priority="1">
      <formula>OR(AND($E$5="volume",$E$7="No"), AND($E$5="volume",$E$7="Yes"))</formula>
    </cfRule>
  </conditionalFormatting>
  <dataValidations count="9">
    <dataValidation type="custom" allowBlank="1" showInputMessage="1" showErrorMessage="1" sqref="F12:F23" xr:uid="{00000000-0002-0000-0200-000000000000}">
      <formula1>OR(AND($E$5="volume", $E$7="Yes", ISNUMBER(F12)), AND($E$5="surface area", $E$7="Yes", ISNUMBER(F12)), AND($E$5="surface area", $E$7="No", ISNUMBER(F12)))</formula1>
    </dataValidation>
    <dataValidation type="custom" allowBlank="1" showInputMessage="1" showErrorMessage="1" sqref="N12:N23" xr:uid="{00000000-0002-0000-0200-000001000000}">
      <formula1>AND($E$7="Yes", ISNUMBER(N12))</formula1>
    </dataValidation>
    <dataValidation type="custom" allowBlank="1" showInputMessage="1" showErrorMessage="1" sqref="E12:E23" xr:uid="{00000000-0002-0000-0200-000002000000}">
      <formula1>OR(AND($E$5="surface area", $E$7="Yes", ISNUMBER(E12)), AND($E$5="volume", $E$7="Yes", ISNUMBER(E12)), AND($E$5="volume", $E$7="No", ISNUMBER(E12)))</formula1>
    </dataValidation>
    <dataValidation type="custom" allowBlank="1" showInputMessage="1" showErrorMessage="1" sqref="F3" xr:uid="{00000000-0002-0000-0200-000003000000}">
      <formula1>IF(AND($E$5="surface area", $E$7="No"),0,OR(AND($E$5="surface area", $E$7="Yes", ISNUMBER(E12)), AND($E$5="volume", $E$7="Yes", ISNUMBER(E12)), AND($E$5="volume", $E$7="No", ISNUMBER(E12))))</formula1>
    </dataValidation>
    <dataValidation type="list" allowBlank="1" showInputMessage="1" showErrorMessage="1" sqref="E7 M12:M23" xr:uid="{00000000-0002-0000-0200-000004000000}">
      <formula1>"Yes, No"</formula1>
    </dataValidation>
    <dataValidation type="list" allowBlank="1" showInputMessage="1" showErrorMessage="1" sqref="E5" xr:uid="{00000000-0002-0000-0200-000005000000}">
      <formula1>"surface area, volume"</formula1>
    </dataValidation>
    <dataValidation type="list" allowBlank="1" showInputMessage="1" showErrorMessage="1" sqref="H12:H23" xr:uid="{00000000-0002-0000-0200-000006000000}">
      <formula1>GenEmissions</formula1>
    </dataValidation>
    <dataValidation type="list" allowBlank="1" showInputMessage="1" showErrorMessage="1" sqref="J12:J23" xr:uid="{00000000-0002-0000-0200-000007000000}">
      <formula1>VOCreg2</formula1>
    </dataValidation>
    <dataValidation type="list" allowBlank="1" showInputMessage="1" showErrorMessage="1" sqref="K12:K23" xr:uid="{00000000-0002-0000-0200-000008000000}">
      <formula1>INDIRECT(VLOOKUP(J12,VOCList2,2,FALSE))</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addA">
                <anchor moveWithCells="1">
                  <from>
                    <xdr:col>1</xdr:col>
                    <xdr:colOff>9525</xdr:colOff>
                    <xdr:row>38</xdr:row>
                    <xdr:rowOff>180975</xdr:rowOff>
                  </from>
                  <to>
                    <xdr:col>1</xdr:col>
                    <xdr:colOff>1400175</xdr:colOff>
                    <xdr:row>39</xdr:row>
                    <xdr:rowOff>38100</xdr:rowOff>
                  </to>
                </anchor>
              </controlPr>
            </control>
          </mc:Choice>
        </mc:AlternateContent>
        <mc:AlternateContent xmlns:mc="http://schemas.openxmlformats.org/markup-compatibility/2006">
          <mc:Choice Requires="x14">
            <control shapeId="12290" r:id="rId5" name="Button 2">
              <controlPr defaultSize="0" print="0" autoFill="0" autoPict="0" macro="[0]!DeleteRow">
                <anchor moveWithCells="1">
                  <from>
                    <xdr:col>3</xdr:col>
                    <xdr:colOff>838200</xdr:colOff>
                    <xdr:row>38</xdr:row>
                    <xdr:rowOff>180975</xdr:rowOff>
                  </from>
                  <to>
                    <xdr:col>4</xdr:col>
                    <xdr:colOff>1209675</xdr:colOff>
                    <xdr:row>39</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9"/>
  <dimension ref="A1:P42"/>
  <sheetViews>
    <sheetView showGridLines="0" zoomScale="80" zoomScaleNormal="80" zoomScalePageLayoutView="80" workbookViewId="0">
      <pane ySplit="9" topLeftCell="A10" activePane="bottomLeft" state="frozen"/>
      <selection pane="bottomLeft" activeCell="G10" sqref="G10"/>
    </sheetView>
  </sheetViews>
  <sheetFormatPr defaultColWidth="8.85546875" defaultRowHeight="15" x14ac:dyDescent="0.25"/>
  <cols>
    <col min="1" max="1" width="2.7109375" style="2" customWidth="1"/>
    <col min="2" max="2" width="27.7109375" style="2" customWidth="1"/>
    <col min="3" max="3" width="14.85546875" style="2" customWidth="1"/>
    <col min="4" max="4" width="15" style="2" customWidth="1"/>
    <col min="5" max="6" width="20.7109375" style="2" customWidth="1"/>
    <col min="7" max="7" width="29.7109375" style="2" customWidth="1"/>
    <col min="8" max="8" width="2.42578125" style="2" customWidth="1"/>
    <col min="9" max="9" width="45.85546875" style="2" customWidth="1"/>
    <col min="10" max="10" width="4" style="4" customWidth="1"/>
    <col min="11" max="12" width="13.28515625" style="2" hidden="1" customWidth="1"/>
    <col min="13" max="13" width="5.7109375" style="2" hidden="1" customWidth="1"/>
    <col min="14" max="15" width="12.42578125" style="2" hidden="1" customWidth="1"/>
    <col min="16" max="16" width="13" style="2" hidden="1" customWidth="1"/>
    <col min="17" max="16384" width="8.85546875" style="2"/>
  </cols>
  <sheetData>
    <row r="1" spans="1:16" ht="15" customHeight="1" x14ac:dyDescent="0.2">
      <c r="A1" s="5"/>
      <c r="B1" s="5"/>
      <c r="C1" s="5"/>
      <c r="D1" s="5"/>
      <c r="E1" s="5"/>
      <c r="F1" s="5"/>
      <c r="G1" s="5"/>
      <c r="H1" s="5"/>
      <c r="I1" s="5"/>
      <c r="J1" s="2"/>
    </row>
    <row r="2" spans="1:16" ht="20.25" customHeight="1" x14ac:dyDescent="0.2">
      <c r="A2" s="6"/>
      <c r="B2" s="7" t="s">
        <v>0</v>
      </c>
      <c r="C2" s="7"/>
      <c r="D2" s="8"/>
      <c r="E2" s="8"/>
      <c r="F2" s="9"/>
      <c r="G2" s="8"/>
      <c r="H2" s="8"/>
      <c r="I2" s="8"/>
      <c r="J2" s="2"/>
    </row>
    <row r="3" spans="1:16" ht="15.75" customHeight="1" x14ac:dyDescent="0.2">
      <c r="A3" s="5"/>
      <c r="B3" s="5"/>
      <c r="C3" s="5"/>
      <c r="D3" s="5"/>
      <c r="E3" s="5"/>
      <c r="F3" s="5"/>
      <c r="G3" s="5"/>
      <c r="H3" s="5"/>
      <c r="I3" s="5"/>
      <c r="J3" s="2"/>
    </row>
    <row r="4" spans="1:16" ht="22.5" customHeight="1" x14ac:dyDescent="0.25"/>
    <row r="5" spans="1:16" ht="15.6" customHeight="1" x14ac:dyDescent="0.25">
      <c r="B5" s="90" t="s">
        <v>272</v>
      </c>
      <c r="E5" s="139"/>
    </row>
    <row r="6" spans="1:16" ht="15.75" customHeight="1" x14ac:dyDescent="0.25">
      <c r="B6" s="90"/>
    </row>
    <row r="7" spans="1:16" ht="22.5" customHeight="1" x14ac:dyDescent="0.25"/>
    <row r="8" spans="1:16" ht="24.75" customHeight="1" x14ac:dyDescent="0.25">
      <c r="B8" s="350" t="s">
        <v>270</v>
      </c>
      <c r="C8" s="350" t="s">
        <v>417</v>
      </c>
      <c r="D8" s="350" t="s">
        <v>4</v>
      </c>
      <c r="E8" s="350" t="s">
        <v>284</v>
      </c>
      <c r="F8" s="350" t="str">
        <f>"Product surface area" &amp; IF(Instructions!$H$10="IP Units", " (sq ft)", IF(Instructions!$H$10="SI Units"," (sq m)"))</f>
        <v>Product surface area (sq ft)</v>
      </c>
      <c r="G8" s="347" t="s">
        <v>290</v>
      </c>
      <c r="H8" s="309"/>
      <c r="I8" s="350" t="s">
        <v>431</v>
      </c>
      <c r="K8" s="344" t="s">
        <v>102</v>
      </c>
      <c r="L8" s="344" t="s">
        <v>103</v>
      </c>
      <c r="N8" s="346" t="s">
        <v>108</v>
      </c>
      <c r="O8" s="346" t="s">
        <v>109</v>
      </c>
      <c r="P8" s="343" t="s">
        <v>96</v>
      </c>
    </row>
    <row r="9" spans="1:16" ht="51" customHeight="1" x14ac:dyDescent="0.25">
      <c r="B9" s="350"/>
      <c r="C9" s="350"/>
      <c r="D9" s="350"/>
      <c r="E9" s="350"/>
      <c r="F9" s="350"/>
      <c r="G9" s="347"/>
      <c r="H9" s="310"/>
      <c r="I9" s="350"/>
      <c r="K9" s="345"/>
      <c r="L9" s="345"/>
      <c r="N9" s="346"/>
      <c r="O9" s="346"/>
      <c r="P9" s="343"/>
    </row>
    <row r="10" spans="1:16" s="67" customFormat="1" ht="14.1" customHeight="1" x14ac:dyDescent="0.25">
      <c r="A10" s="65">
        <f t="shared" ref="A10:A19" si="0">IF(D10&gt;=0,0,0)</f>
        <v>0</v>
      </c>
      <c r="B10" s="101" t="s">
        <v>434</v>
      </c>
      <c r="C10" s="101" t="s">
        <v>435</v>
      </c>
      <c r="D10" s="118"/>
      <c r="E10" s="118">
        <v>100000</v>
      </c>
      <c r="F10" s="118"/>
      <c r="G10" s="102" t="s">
        <v>421</v>
      </c>
      <c r="H10" s="310"/>
      <c r="I10" s="107"/>
      <c r="J10" s="66"/>
      <c r="K10" s="68" t="e">
        <f>IF(AND(#REF!="composite wood",(COUNTIF(#REF!,"Y")+COUNTIF(#REF!,"Y")+COUNTIF(#REF!,"Y")+COUNTIF(#REF!,"Y"))=0),"Yes","No")</f>
        <v>#REF!</v>
      </c>
      <c r="L10" s="68" t="e">
        <f>IF(AND(K10="Yes",#REF!="Y"),1,0)</f>
        <v>#REF!</v>
      </c>
      <c r="N10" s="69" t="e">
        <f>IF(#REF!="Inherently nonemitting",1,COUNTIF(#REF!,"Y")+COUNTIF(#REF!,"Y")+COUNTIF(#REF!,"Y")+COUNTIF(#REF!,"Y")+COUNTIF(#REF!,"Y"))</f>
        <v>#REF!</v>
      </c>
      <c r="O10" s="69" t="e">
        <f>IF(#REF!="Yes",1,COUNTIF(#REF!,"Y")+COUNTIF(#REF!,"Y")+COUNTIF(#REF!,"Y")+COUNTIF(#REF!,"Y")+COUNTIF(#REF!,"Y"))</f>
        <v>#REF!</v>
      </c>
      <c r="P10" s="70" t="e">
        <f>IF(AND(N10&gt;0,O10=N10),IF(AND(#REF!=0,#REF!=0),#REF!,IF(#REF!="Yes",#REF!,#REF!)),0)</f>
        <v>#REF!</v>
      </c>
    </row>
    <row r="11" spans="1:16" s="67" customFormat="1" ht="12" customHeight="1" x14ac:dyDescent="0.25">
      <c r="A11" s="65">
        <f t="shared" si="0"/>
        <v>0</v>
      </c>
      <c r="B11" s="101"/>
      <c r="C11" s="101"/>
      <c r="D11" s="118"/>
      <c r="E11" s="118"/>
      <c r="F11" s="118"/>
      <c r="G11" s="102"/>
      <c r="H11" s="310"/>
      <c r="I11" s="107"/>
      <c r="J11" s="66"/>
      <c r="K11" s="73" t="e">
        <f>IF(AND(#REF!="composite wood",(COUNTIF(#REF!,"Y")+COUNTIF(#REF!,"Y")+COUNTIF(#REF!,"Y")+COUNTIF(#REF!,"Y"))=0),"Yes","No")</f>
        <v>#REF!</v>
      </c>
      <c r="L11" s="73" t="e">
        <f>IF(AND(K11="Yes",#REF!="Y"),1,0)</f>
        <v>#REF!</v>
      </c>
      <c r="N11" s="69" t="e">
        <f>IF(#REF!="Yes",1,COUNTIF(#REF!,"Y")+COUNTIF(#REF!,"Y")+COUNTIF(#REF!,"Y")+COUNTIF(#REF!,"Y")+COUNTIF(#REF!,"Y"))</f>
        <v>#REF!</v>
      </c>
      <c r="O11" s="69" t="e">
        <f>IF(#REF!="Yes",1,COUNTIF(#REF!,"Y")+COUNTIF(#REF!,"Y")+COUNTIF(#REF!,"Y")+COUNTIF(#REF!,"Y")+COUNTIF(#REF!,"Y"))</f>
        <v>#REF!</v>
      </c>
      <c r="P11" s="70" t="e">
        <f>IF(AND(N11&gt;0,O11=N11),IF(AND(#REF!=0,#REF!=0),#REF!,IF(#REF!="Yes",#REF!,#REF!)),0)</f>
        <v>#REF!</v>
      </c>
    </row>
    <row r="12" spans="1:16" s="67" customFormat="1" ht="12" customHeight="1" x14ac:dyDescent="0.25">
      <c r="A12" s="65">
        <f t="shared" si="0"/>
        <v>0</v>
      </c>
      <c r="B12" s="101"/>
      <c r="C12" s="101"/>
      <c r="D12" s="118"/>
      <c r="E12" s="118"/>
      <c r="F12" s="118"/>
      <c r="G12" s="102"/>
      <c r="H12" s="310"/>
      <c r="I12" s="107"/>
      <c r="J12" s="66"/>
      <c r="K12" s="73" t="e">
        <f>IF(AND(#REF!="composite wood",(COUNTIF(#REF!,"Y")+COUNTIF(#REF!,"Y")+COUNTIF(#REF!,"Y")+COUNTIF(#REF!,"Y"))=0),"Yes","No")</f>
        <v>#REF!</v>
      </c>
      <c r="L12" s="73" t="e">
        <f>IF(AND(K12="Yes",#REF!="Y"),1,0)</f>
        <v>#REF!</v>
      </c>
      <c r="N12" s="69" t="e">
        <f>IF(#REF!="Yes",1,COUNTIF(#REF!,"Y")+COUNTIF(#REF!,"Y")+COUNTIF(#REF!,"Y")+COUNTIF(#REF!,"Y")+COUNTIF(#REF!,"Y"))</f>
        <v>#REF!</v>
      </c>
      <c r="O12" s="69" t="e">
        <f>IF(#REF!="Yes",1,COUNTIF(#REF!,"Y")+COUNTIF(#REF!,"Y")+COUNTIF(#REF!,"Y")+COUNTIF(#REF!,"Y")+COUNTIF(#REF!,"Y"))</f>
        <v>#REF!</v>
      </c>
      <c r="P12" s="70" t="e">
        <f>IF(AND(N12&gt;0,O12=N12),IF(AND(#REF!=0,#REF!=0),#REF!,IF(#REF!="Yes",#REF!,#REF!)),0)</f>
        <v>#REF!</v>
      </c>
    </row>
    <row r="13" spans="1:16" s="67" customFormat="1" ht="12" customHeight="1" x14ac:dyDescent="0.25">
      <c r="A13" s="65">
        <f t="shared" si="0"/>
        <v>0</v>
      </c>
      <c r="B13" s="101"/>
      <c r="C13" s="101"/>
      <c r="D13" s="118"/>
      <c r="E13" s="118"/>
      <c r="F13" s="118"/>
      <c r="G13" s="102"/>
      <c r="H13" s="310"/>
      <c r="I13" s="107"/>
      <c r="J13" s="66"/>
      <c r="K13" s="73" t="e">
        <f>IF(AND(#REF!="composite wood",(COUNTIF(#REF!,"Y")+COUNTIF(#REF!,"Y")+COUNTIF(#REF!,"Y")+COUNTIF(#REF!,"Y"))=0),"Yes","No")</f>
        <v>#REF!</v>
      </c>
      <c r="L13" s="73" t="e">
        <f>IF(AND(K13="Yes",#REF!="Y"),1,0)</f>
        <v>#REF!</v>
      </c>
      <c r="N13" s="69" t="e">
        <f>IF(#REF!="Yes",1,COUNTIF(#REF!,"Y")+COUNTIF(#REF!,"Y")+COUNTIF(#REF!,"Y")+COUNTIF(#REF!,"Y")+COUNTIF(#REF!,"Y"))</f>
        <v>#REF!</v>
      </c>
      <c r="O13" s="69" t="e">
        <f>IF(#REF!="Yes",1,COUNTIF(#REF!,"Y")+COUNTIF(#REF!,"Y")+COUNTIF(#REF!,"Y")+COUNTIF(#REF!,"Y")+COUNTIF(#REF!,"Y"))</f>
        <v>#REF!</v>
      </c>
      <c r="P13" s="70" t="e">
        <f>IF(AND(N13&gt;0,O13=N13),IF(AND(#REF!=0,#REF!=0),#REF!,IF(#REF!="Yes",#REF!,#REF!)),0)</f>
        <v>#REF!</v>
      </c>
    </row>
    <row r="14" spans="1:16" s="67" customFormat="1" ht="12" customHeight="1" x14ac:dyDescent="0.25">
      <c r="A14" s="65">
        <f t="shared" si="0"/>
        <v>0</v>
      </c>
      <c r="B14" s="101"/>
      <c r="C14" s="101"/>
      <c r="D14" s="118"/>
      <c r="E14" s="118"/>
      <c r="F14" s="118"/>
      <c r="G14" s="102"/>
      <c r="H14" s="310"/>
      <c r="I14" s="107"/>
      <c r="J14" s="66"/>
      <c r="K14" s="73" t="e">
        <f>IF(AND(#REF!="composite wood",(COUNTIF(#REF!,"Y")+COUNTIF(#REF!,"Y")+COUNTIF(#REF!,"Y")+COUNTIF(#REF!,"Y"))=0),"Yes","No")</f>
        <v>#REF!</v>
      </c>
      <c r="L14" s="73" t="e">
        <f>IF(AND(K14="Yes",#REF!="Y"),1,0)</f>
        <v>#REF!</v>
      </c>
      <c r="N14" s="69" t="e">
        <f>IF(#REF!="Yes",1,COUNTIF(#REF!,"Y")+COUNTIF(#REF!,"Y")+COUNTIF(#REF!,"Y")+COUNTIF(#REF!,"Y")+COUNTIF(#REF!,"Y"))</f>
        <v>#REF!</v>
      </c>
      <c r="O14" s="69" t="e">
        <f>IF(#REF!="Yes",1,COUNTIF(#REF!,"Y")+COUNTIF(#REF!,"Y")+COUNTIF(#REF!,"Y")+COUNTIF(#REF!,"Y")+COUNTIF(#REF!,"Y"))</f>
        <v>#REF!</v>
      </c>
      <c r="P14" s="70" t="e">
        <f>IF(AND(N14&gt;0,O14=N14),IF(AND(#REF!=0,#REF!=0),#REF!,IF(#REF!="Yes",#REF!,#REF!)),0)</f>
        <v>#REF!</v>
      </c>
    </row>
    <row r="15" spans="1:16" s="67" customFormat="1" ht="12" customHeight="1" x14ac:dyDescent="0.25">
      <c r="A15" s="65">
        <f t="shared" si="0"/>
        <v>0</v>
      </c>
      <c r="B15" s="101"/>
      <c r="C15" s="101"/>
      <c r="D15" s="118"/>
      <c r="E15" s="118"/>
      <c r="F15" s="118"/>
      <c r="G15" s="102"/>
      <c r="H15" s="310"/>
      <c r="I15" s="107"/>
      <c r="J15" s="66"/>
      <c r="K15" s="73" t="e">
        <f>IF(AND(#REF!="composite wood",(COUNTIF(#REF!,"Y")+COUNTIF(#REF!,"Y")+COUNTIF(#REF!,"Y")+COUNTIF(#REF!,"Y"))=0),"Yes","No")</f>
        <v>#REF!</v>
      </c>
      <c r="L15" s="73" t="e">
        <f>IF(AND(K15="Yes",#REF!="Y"),1,0)</f>
        <v>#REF!</v>
      </c>
      <c r="N15" s="69" t="e">
        <f>IF(#REF!="Yes",1,COUNTIF(#REF!,"Y")+COUNTIF(#REF!,"Y")+COUNTIF(#REF!,"Y")+COUNTIF(#REF!,"Y")+COUNTIF(#REF!,"Y"))</f>
        <v>#REF!</v>
      </c>
      <c r="O15" s="69" t="e">
        <f>IF(#REF!="Yes",1,COUNTIF(#REF!,"Y")+COUNTIF(#REF!,"Y")+COUNTIF(#REF!,"Y")+COUNTIF(#REF!,"Y")+COUNTIF(#REF!,"Y"))</f>
        <v>#REF!</v>
      </c>
      <c r="P15" s="70" t="e">
        <f>IF(AND(N15&gt;0,O15=N15),IF(AND(#REF!=0,#REF!=0),#REF!,IF(#REF!="Yes",#REF!,#REF!)),0)</f>
        <v>#REF!</v>
      </c>
    </row>
    <row r="16" spans="1:16" s="67" customFormat="1" ht="12" customHeight="1" x14ac:dyDescent="0.25">
      <c r="A16" s="65">
        <f t="shared" si="0"/>
        <v>0</v>
      </c>
      <c r="B16" s="101"/>
      <c r="C16" s="101"/>
      <c r="D16" s="118"/>
      <c r="E16" s="118"/>
      <c r="F16" s="118"/>
      <c r="G16" s="102"/>
      <c r="H16" s="310"/>
      <c r="I16" s="107"/>
      <c r="J16" s="66"/>
      <c r="K16" s="73" t="e">
        <f>IF(AND(#REF!="composite wood",(COUNTIF(#REF!,"Y")+COUNTIF(#REF!,"Y")+COUNTIF(#REF!,"Y")+COUNTIF(#REF!,"Y"))=0),"Yes","No")</f>
        <v>#REF!</v>
      </c>
      <c r="L16" s="73" t="e">
        <f>IF(AND(K16="Yes",#REF!="Y"),1,0)</f>
        <v>#REF!</v>
      </c>
      <c r="N16" s="69" t="e">
        <f>IF(#REF!="Yes",1,COUNTIF(#REF!,"Y")+COUNTIF(#REF!,"Y")+COUNTIF(#REF!,"Y")+COUNTIF(#REF!,"Y")+COUNTIF(#REF!,"Y"))</f>
        <v>#REF!</v>
      </c>
      <c r="O16" s="69" t="e">
        <f>IF(#REF!="Yes",1,COUNTIF(#REF!,"Y")+COUNTIF(#REF!,"Y")+COUNTIF(#REF!,"Y")+COUNTIF(#REF!,"Y")+COUNTIF(#REF!,"Y"))</f>
        <v>#REF!</v>
      </c>
      <c r="P16" s="70" t="e">
        <f>IF(AND(N16&gt;0,O16=N16),IF(AND(#REF!=0,#REF!=0),#REF!,IF(#REF!="Yes",#REF!,#REF!)),0)</f>
        <v>#REF!</v>
      </c>
    </row>
    <row r="17" spans="1:16" s="67" customFormat="1" ht="12" customHeight="1" x14ac:dyDescent="0.25">
      <c r="A17" s="65">
        <f t="shared" si="0"/>
        <v>0</v>
      </c>
      <c r="B17" s="101"/>
      <c r="C17" s="101"/>
      <c r="D17" s="118"/>
      <c r="E17" s="118"/>
      <c r="F17" s="118"/>
      <c r="G17" s="102"/>
      <c r="H17" s="310"/>
      <c r="I17" s="107"/>
      <c r="J17" s="66"/>
      <c r="K17" s="73" t="e">
        <f>IF(AND(#REF!="composite wood",(COUNTIF(#REF!,"Y")+COUNTIF(#REF!,"Y")+COUNTIF(#REF!,"Y")+COUNTIF(#REF!,"Y"))=0),"Yes","No")</f>
        <v>#REF!</v>
      </c>
      <c r="L17" s="73" t="e">
        <f>IF(AND(K17="Yes",#REF!="Y"),1,0)</f>
        <v>#REF!</v>
      </c>
      <c r="N17" s="69" t="e">
        <f>IF(#REF!="Yes",1,COUNTIF(#REF!,"Y")+COUNTIF(#REF!,"Y")+COUNTIF(#REF!,"Y")+COUNTIF(#REF!,"Y")+COUNTIF(#REF!,"Y"))</f>
        <v>#REF!</v>
      </c>
      <c r="O17" s="69" t="e">
        <f>IF(#REF!="Yes",1,COUNTIF(#REF!,"Y")+COUNTIF(#REF!,"Y")+COUNTIF(#REF!,"Y")+COUNTIF(#REF!,"Y")+COUNTIF(#REF!,"Y"))</f>
        <v>#REF!</v>
      </c>
      <c r="P17" s="70" t="e">
        <f>IF(AND(N17&gt;0,O17=N17),IF(AND(#REF!=0,#REF!=0),#REF!,IF(#REF!="Yes",#REF!,#REF!)),0)</f>
        <v>#REF!</v>
      </c>
    </row>
    <row r="18" spans="1:16" s="67" customFormat="1" ht="12" customHeight="1" x14ac:dyDescent="0.25">
      <c r="A18" s="65">
        <f t="shared" si="0"/>
        <v>0</v>
      </c>
      <c r="B18" s="101"/>
      <c r="C18" s="101"/>
      <c r="D18" s="118"/>
      <c r="E18" s="118"/>
      <c r="F18" s="118"/>
      <c r="G18" s="102"/>
      <c r="H18" s="310"/>
      <c r="I18" s="107"/>
      <c r="J18" s="66"/>
      <c r="K18" s="73" t="e">
        <f>IF(AND(#REF!="composite wood",(COUNTIF(#REF!,"Y")+COUNTIF(#REF!,"Y")+COUNTIF(#REF!,"Y")+COUNTIF(#REF!,"Y"))=0),"Yes","No")</f>
        <v>#REF!</v>
      </c>
      <c r="L18" s="73" t="e">
        <f>IF(AND(K18="Yes",#REF!="Y"),1,0)</f>
        <v>#REF!</v>
      </c>
      <c r="N18" s="69" t="e">
        <f>IF(#REF!="Yes",1,COUNTIF(#REF!,"Y")+COUNTIF(#REF!,"Y")+COUNTIF(#REF!,"Y")+COUNTIF(#REF!,"Y")+COUNTIF(#REF!,"Y"))</f>
        <v>#REF!</v>
      </c>
      <c r="O18" s="69" t="e">
        <f>IF(#REF!="Yes",1,COUNTIF(#REF!,"Y")+COUNTIF(#REF!,"Y")+COUNTIF(#REF!,"Y")+COUNTIF(#REF!,"Y")+COUNTIF(#REF!,"Y"))</f>
        <v>#REF!</v>
      </c>
      <c r="P18" s="70" t="e">
        <f>IF(AND(N18&gt;0,O18=N18),IF(AND(#REF!=0,#REF!=0),#REF!,IF(#REF!="Yes",#REF!,#REF!)),0)</f>
        <v>#REF!</v>
      </c>
    </row>
    <row r="19" spans="1:16" s="67" customFormat="1" ht="12" customHeight="1" x14ac:dyDescent="0.25">
      <c r="A19" s="65">
        <f t="shared" si="0"/>
        <v>0</v>
      </c>
      <c r="B19" s="101"/>
      <c r="C19" s="101"/>
      <c r="D19" s="118"/>
      <c r="E19" s="118"/>
      <c r="F19" s="118"/>
      <c r="G19" s="102"/>
      <c r="H19" s="310"/>
      <c r="I19" s="107"/>
      <c r="J19" s="66"/>
      <c r="K19" s="73" t="e">
        <f>IF(AND(#REF!="composite wood",(COUNTIF(#REF!,"Y")+COUNTIF(#REF!,"Y")+COUNTIF(#REF!,"Y")+COUNTIF(#REF!,"Y"))=0),"Yes","No")</f>
        <v>#REF!</v>
      </c>
      <c r="L19" s="73" t="e">
        <f>IF(AND(K19="Yes",#REF!="Y"),1,0)</f>
        <v>#REF!</v>
      </c>
      <c r="N19" s="69" t="e">
        <f>IF(#REF!="Yes",1,COUNTIF(#REF!,"Y")+COUNTIF(#REF!,"Y")+COUNTIF(#REF!,"Y")+COUNTIF(#REF!,"Y")+COUNTIF(#REF!,"Y"))</f>
        <v>#REF!</v>
      </c>
      <c r="O19" s="69" t="e">
        <f>IF(#REF!="Yes",1,COUNTIF(#REF!,"Y")+COUNTIF(#REF!,"Y")+COUNTIF(#REF!,"Y")+COUNTIF(#REF!,"Y")+COUNTIF(#REF!,"Y"))</f>
        <v>#REF!</v>
      </c>
      <c r="P19" s="70" t="e">
        <f>IF(AND(N19&gt;0,O19=N19),IF(AND(#REF!=0,#REF!=0),#REF!,IF(#REF!="Yes",#REF!,#REF!)),0)</f>
        <v>#REF!</v>
      </c>
    </row>
    <row r="20" spans="1:16" s="67" customFormat="1" ht="12" customHeight="1" x14ac:dyDescent="0.25">
      <c r="A20" s="65"/>
      <c r="B20" s="101"/>
      <c r="C20" s="101"/>
      <c r="D20" s="118"/>
      <c r="E20" s="118"/>
      <c r="F20" s="118"/>
      <c r="G20" s="102"/>
      <c r="H20" s="310"/>
      <c r="I20" s="107"/>
      <c r="J20" s="66"/>
      <c r="K20" s="73" t="e">
        <f>IF(AND(#REF!="composite wood",(COUNTIF(#REF!,"Y")+COUNTIF(#REF!,"Y")+COUNTIF(#REF!,"Y")+COUNTIF(#REF!,"Y"))=0),"Yes","No")</f>
        <v>#REF!</v>
      </c>
      <c r="L20" s="73" t="e">
        <f>IF(AND(K20="Yes",#REF!="Y"),1,0)</f>
        <v>#REF!</v>
      </c>
      <c r="N20" s="69" t="e">
        <f>IF(#REF!="Yes",1,COUNTIF(#REF!,"Y")+COUNTIF(#REF!,"Y")+COUNTIF(#REF!,"Y")+COUNTIF(#REF!,"Y")+COUNTIF(#REF!,"Y"))</f>
        <v>#REF!</v>
      </c>
      <c r="O20" s="69" t="e">
        <f>IF(#REF!="Yes",1,COUNTIF(#REF!,"Y")+COUNTIF(#REF!,"Y")+COUNTIF(#REF!,"Y")+COUNTIF(#REF!,"Y")+COUNTIF(#REF!,"Y"))</f>
        <v>#REF!</v>
      </c>
      <c r="P20" s="70" t="e">
        <f>IF(AND(N20&gt;0,O20=N20),IF(AND(#REF!=0,#REF!=0),#REF!,IF(#REF!="Yes",#REF!,#REF!)),0)</f>
        <v>#REF!</v>
      </c>
    </row>
    <row r="21" spans="1:16" s="67" customFormat="1" ht="12" customHeight="1" x14ac:dyDescent="0.25">
      <c r="A21" s="65"/>
      <c r="B21" s="101"/>
      <c r="C21" s="101"/>
      <c r="D21" s="118"/>
      <c r="E21" s="118"/>
      <c r="F21" s="118"/>
      <c r="G21" s="102"/>
      <c r="H21" s="310"/>
      <c r="I21" s="107"/>
      <c r="J21" s="66"/>
      <c r="K21" s="73" t="e">
        <f>IF(AND(#REF!="composite wood",(COUNTIF(#REF!,"Y")+COUNTIF(#REF!,"Y")+COUNTIF(#REF!,"Y")+COUNTIF(#REF!,"Y"))=0),"Yes","No")</f>
        <v>#REF!</v>
      </c>
      <c r="L21" s="73" t="e">
        <f>IF(AND(K21="Yes",#REF!="Y"),1,0)</f>
        <v>#REF!</v>
      </c>
      <c r="N21" s="69" t="e">
        <f>IF(#REF!="Yes",1,COUNTIF(#REF!,"Y")+COUNTIF(#REF!,"Y")+COUNTIF(#REF!,"Y")+COUNTIF(#REF!,"Y")+COUNTIF(#REF!,"Y"))</f>
        <v>#REF!</v>
      </c>
      <c r="O21" s="69" t="e">
        <f>IF(#REF!="Yes",1,COUNTIF(#REF!,"Y")+COUNTIF(#REF!,"Y")+COUNTIF(#REF!,"Y")+COUNTIF(#REF!,"Y")+COUNTIF(#REF!,"Y"))</f>
        <v>#REF!</v>
      </c>
      <c r="P21" s="70" t="e">
        <f>IF(AND(N21&gt;0,O21=N21),IF(AND(#REF!=0,#REF!=0),#REF!,IF(#REF!="Yes",#REF!,#REF!)),0)</f>
        <v>#REF!</v>
      </c>
    </row>
    <row r="22" spans="1:16" s="3" customFormat="1" ht="21" customHeight="1" x14ac:dyDescent="0.25">
      <c r="A22" s="58" t="s">
        <v>105</v>
      </c>
      <c r="B22" s="108"/>
      <c r="C22" s="108"/>
      <c r="D22" s="109"/>
      <c r="E22" s="109"/>
      <c r="F22" s="109"/>
      <c r="G22" s="110"/>
      <c r="H22" s="311"/>
      <c r="I22" s="112"/>
      <c r="J22" s="4"/>
    </row>
    <row r="23" spans="1:16" s="3" customFormat="1" ht="30.75" customHeight="1" x14ac:dyDescent="0.25">
      <c r="A23" s="58"/>
      <c r="B23" s="91"/>
      <c r="C23" s="91"/>
      <c r="D23" s="31"/>
      <c r="E23" s="31"/>
      <c r="F23" s="31"/>
      <c r="H23" s="94"/>
      <c r="I23" s="1"/>
      <c r="J23" s="4"/>
    </row>
    <row r="24" spans="1:16" s="3" customFormat="1" ht="27.75" customHeight="1" x14ac:dyDescent="0.25">
      <c r="A24" s="58"/>
      <c r="B24" s="361" t="s">
        <v>321</v>
      </c>
      <c r="C24" s="361"/>
      <c r="D24" s="361"/>
      <c r="E24" s="361"/>
      <c r="F24" s="115" t="str">
        <f>IF($E$5="Cost", SUM(E10:E21), "n/a")</f>
        <v>n/a</v>
      </c>
      <c r="H24" s="1"/>
      <c r="I24" s="4"/>
    </row>
    <row r="25" spans="1:16" s="3" customFormat="1" ht="30" customHeight="1" x14ac:dyDescent="0.25">
      <c r="A25" s="58"/>
      <c r="B25" s="360" t="s">
        <v>322</v>
      </c>
      <c r="C25" s="360"/>
      <c r="D25" s="360"/>
      <c r="E25" s="360"/>
      <c r="F25" s="115">
        <f>IF($E$5="surface area","n/a",SUMIFS(E10:E21,G10:G21,"&lt;&gt;Does not meet criteria",G10:G21,"&lt;&gt;"))</f>
        <v>100000</v>
      </c>
      <c r="H25" s="1"/>
      <c r="I25" s="4"/>
    </row>
    <row r="26" spans="1:16" s="3" customFormat="1" ht="45" customHeight="1" x14ac:dyDescent="0.25">
      <c r="A26" s="58"/>
      <c r="B26" s="360" t="s">
        <v>323</v>
      </c>
      <c r="C26" s="360"/>
      <c r="D26" s="360"/>
      <c r="E26" s="360"/>
      <c r="F26" s="169" t="str">
        <f>IF($E$5="Cost", IFERROR($F25/$F24,0),"n/a")</f>
        <v>n/a</v>
      </c>
      <c r="H26"/>
      <c r="I26" s="4"/>
    </row>
    <row r="27" spans="1:16" s="3" customFormat="1" ht="21" customHeight="1" x14ac:dyDescent="0.25">
      <c r="A27" s="58"/>
      <c r="B27" s="99"/>
      <c r="C27" s="99"/>
      <c r="D27" s="99"/>
      <c r="E27" s="99"/>
      <c r="F27" s="31"/>
      <c r="H27"/>
      <c r="I27" s="4"/>
    </row>
    <row r="28" spans="1:16" s="3" customFormat="1" ht="22.5" customHeight="1" x14ac:dyDescent="0.25">
      <c r="A28" s="58"/>
      <c r="B28" s="362" t="str">
        <f>"Total surface area of flooring" &amp; IF(Instructions!$H$10="IP Units", " (sq ft)", IF(Instructions!$H$10="SI Units"," (sq m)"))</f>
        <v>Total surface area of flooring (sq ft)</v>
      </c>
      <c r="C28" s="362"/>
      <c r="D28" s="362"/>
      <c r="E28" s="362"/>
      <c r="F28" s="115" t="str">
        <f>IF($E$5="Surface area", SUM(F10:F21), "n/a")</f>
        <v>n/a</v>
      </c>
      <c r="H28"/>
      <c r="I28"/>
      <c r="J28" s="4"/>
    </row>
    <row r="29" spans="1:16" s="3" customFormat="1" ht="30.6" customHeight="1" x14ac:dyDescent="0.25">
      <c r="A29" s="58"/>
      <c r="B29" s="360" t="str">
        <f>"Surface area of flooring compliant with VOC emissions evaluation, inherently nonemitting sources criteria, or salvaged and reused materials criteria" &amp; IF(Instructions!$H$10="IP Units", " (sq ft)", IF(Instructions!$H$10="SI Units"," (sq m)"))</f>
        <v>Surface area of flooring compliant with VOC emissions evaluation, inherently nonemitting sources criteria, or salvaged and reused materials criteria (sq ft)</v>
      </c>
      <c r="C29" s="360"/>
      <c r="D29" s="360"/>
      <c r="E29" s="360"/>
      <c r="F29" s="115">
        <f>IF($E$5="cost","n/a",SUMIFS(F10:F21, G10:G21,"&lt;&gt;Does not meet criteria", G10:G21,"&lt;&gt;"))</f>
        <v>0</v>
      </c>
      <c r="H29"/>
      <c r="I29"/>
      <c r="J29" s="4"/>
    </row>
    <row r="30" spans="1:16" s="3" customFormat="1" ht="39" customHeight="1" x14ac:dyDescent="0.25">
      <c r="A30" s="58"/>
      <c r="B30" s="360" t="s">
        <v>324</v>
      </c>
      <c r="C30" s="360"/>
      <c r="D30" s="360"/>
      <c r="E30" s="360"/>
      <c r="F30" s="169" t="str">
        <f>IF($E$5="Surface area",IFERROR($F29/$F28,0),"n/a")</f>
        <v>n/a</v>
      </c>
      <c r="H30"/>
      <c r="I30"/>
      <c r="J30" s="4"/>
    </row>
    <row r="31" spans="1:16" s="3" customFormat="1" ht="21" customHeight="1" x14ac:dyDescent="0.25">
      <c r="A31" s="58"/>
      <c r="B31" s="31"/>
      <c r="C31" s="31"/>
      <c r="D31" s="31"/>
      <c r="E31" s="31"/>
      <c r="F31" s="31"/>
      <c r="H31"/>
      <c r="I31"/>
      <c r="J31" s="4"/>
    </row>
    <row r="32" spans="1:16" s="75" customFormat="1" ht="32.25" customHeight="1" x14ac:dyDescent="0.25">
      <c r="H32"/>
      <c r="I32"/>
      <c r="J32" s="96"/>
    </row>
    <row r="33" spans="4:10" s="75" customFormat="1" ht="37.5" customHeight="1" x14ac:dyDescent="0.25">
      <c r="D33" s="97"/>
      <c r="E33" s="97"/>
      <c r="H33"/>
      <c r="I33"/>
      <c r="J33" s="96"/>
    </row>
    <row r="34" spans="4:10" s="75" customFormat="1" ht="39" customHeight="1" x14ac:dyDescent="0.25">
      <c r="H34"/>
      <c r="I34"/>
      <c r="J34" s="96"/>
    </row>
    <row r="35" spans="4:10" s="31" customFormat="1" ht="21" customHeight="1" x14ac:dyDescent="0.25">
      <c r="H35"/>
      <c r="I35"/>
      <c r="J35" s="96"/>
    </row>
    <row r="36" spans="4:10" s="31" customFormat="1" ht="21" customHeight="1" x14ac:dyDescent="0.25">
      <c r="H36"/>
      <c r="I36"/>
      <c r="J36" s="96"/>
    </row>
    <row r="37" spans="4:10" s="31" customFormat="1" ht="21" customHeight="1" x14ac:dyDescent="0.25">
      <c r="H37"/>
      <c r="I37"/>
      <c r="J37" s="96"/>
    </row>
    <row r="38" spans="4:10" s="31" customFormat="1" ht="21" customHeight="1" x14ac:dyDescent="0.25">
      <c r="H38"/>
      <c r="I38"/>
      <c r="J38" s="96"/>
    </row>
    <row r="39" spans="4:10" s="75" customFormat="1" ht="21" customHeight="1" x14ac:dyDescent="0.25">
      <c r="H39"/>
      <c r="I39"/>
      <c r="J39" s="96"/>
    </row>
    <row r="40" spans="4:10" ht="21" customHeight="1" x14ac:dyDescent="0.25">
      <c r="H40"/>
      <c r="I40"/>
    </row>
    <row r="41" spans="4:10" ht="21" customHeight="1" x14ac:dyDescent="0.25">
      <c r="H41"/>
      <c r="I41"/>
    </row>
    <row r="42" spans="4:10" x14ac:dyDescent="0.25">
      <c r="H42"/>
      <c r="I42"/>
    </row>
  </sheetData>
  <sheetProtection algorithmName="SHA-512" hashValue="ElOfDLxHeOCNnpIXVFqX6iNPcahyugRfqPrRFcqyAA1WSMtS1hyA78ZSiWlM7TVEaQAf4zb8sNUUUpfalWjAEQ==" saltValue="LQoJvt9BmYS/fpadeoVttg==" spinCount="100000" sheet="1" objects="1" scenarios="1" formatColumns="0" formatRows="0"/>
  <mergeCells count="18">
    <mergeCell ref="P8:P9"/>
    <mergeCell ref="B24:E24"/>
    <mergeCell ref="B25:E25"/>
    <mergeCell ref="B26:E26"/>
    <mergeCell ref="B28:E28"/>
    <mergeCell ref="I8:I9"/>
    <mergeCell ref="K8:K9"/>
    <mergeCell ref="L8:L9"/>
    <mergeCell ref="N8:N9"/>
    <mergeCell ref="O8:O9"/>
    <mergeCell ref="B8:B9"/>
    <mergeCell ref="C8:C9"/>
    <mergeCell ref="D8:D9"/>
    <mergeCell ref="E8:E9"/>
    <mergeCell ref="F8:F9"/>
    <mergeCell ref="G8:G9"/>
    <mergeCell ref="B30:E30"/>
    <mergeCell ref="B29:E29"/>
  </mergeCells>
  <conditionalFormatting sqref="E10:E21">
    <cfRule type="expression" dxfId="11" priority="5">
      <formula>$E$5="Surface area"</formula>
    </cfRule>
  </conditionalFormatting>
  <conditionalFormatting sqref="F10:F21">
    <cfRule type="expression" dxfId="10" priority="4">
      <formula>$E$5="Cost"</formula>
    </cfRule>
  </conditionalFormatting>
  <dataValidations count="3">
    <dataValidation type="custom" allowBlank="1" showInputMessage="1" showErrorMessage="1" sqref="F10:F21" xr:uid="{00000000-0002-0000-0300-000000000000}">
      <formula1>AND($E$5="Surface area", ISNUMBER(F10))</formula1>
    </dataValidation>
    <dataValidation type="custom" allowBlank="1" showInputMessage="1" showErrorMessage="1" sqref="E10:E21" xr:uid="{00000000-0002-0000-0300-000001000000}">
      <formula1>AND($E$5="Cost", ISNUMBER(E10))</formula1>
    </dataValidation>
    <dataValidation type="list" allowBlank="1" showInputMessage="1" showErrorMessage="1" sqref="E5" xr:uid="{00000000-0002-0000-0300-000002000000}">
      <formula1>"Cost, Surface area"</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Button 1">
              <controlPr defaultSize="0" print="0" autoFill="0" autoPict="0" macro="[0]!addA">
                <anchor moveWithCells="1">
                  <from>
                    <xdr:col>1</xdr:col>
                    <xdr:colOff>9525</xdr:colOff>
                    <xdr:row>31</xdr:row>
                    <xdr:rowOff>180975</xdr:rowOff>
                  </from>
                  <to>
                    <xdr:col>1</xdr:col>
                    <xdr:colOff>1400175</xdr:colOff>
                    <xdr:row>32</xdr:row>
                    <xdr:rowOff>28575</xdr:rowOff>
                  </to>
                </anchor>
              </controlPr>
            </control>
          </mc:Choice>
        </mc:AlternateContent>
        <mc:AlternateContent xmlns:mc="http://schemas.openxmlformats.org/markup-compatibility/2006">
          <mc:Choice Requires="x14">
            <control shapeId="13314" r:id="rId5" name="Button 2">
              <controlPr defaultSize="0" print="0" autoFill="0" autoPict="0" macro="[0]!DeleteRow">
                <anchor moveWithCells="1">
                  <from>
                    <xdr:col>3</xdr:col>
                    <xdr:colOff>838200</xdr:colOff>
                    <xdr:row>31</xdr:row>
                    <xdr:rowOff>180975</xdr:rowOff>
                  </from>
                  <to>
                    <xdr:col>4</xdr:col>
                    <xdr:colOff>1219200</xdr:colOff>
                    <xdr:row>32</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3000000}">
          <x14:formula1>
            <xm:f>Instructions!$K$342:$K$346</xm:f>
          </x14:formula1>
          <xm:sqref>G10:G21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P42"/>
  <sheetViews>
    <sheetView showGridLines="0" zoomScale="80" zoomScaleNormal="80" zoomScalePageLayoutView="80" workbookViewId="0">
      <pane ySplit="9" topLeftCell="A10" activePane="bottomLeft" state="frozen"/>
      <selection pane="bottomLeft" activeCell="E5" sqref="E5"/>
    </sheetView>
  </sheetViews>
  <sheetFormatPr defaultColWidth="8.85546875" defaultRowHeight="15" x14ac:dyDescent="0.25"/>
  <cols>
    <col min="1" max="1" width="2.7109375" style="2" customWidth="1"/>
    <col min="2" max="2" width="27.7109375" style="2" customWidth="1"/>
    <col min="3" max="3" width="14.85546875" style="2" customWidth="1"/>
    <col min="4" max="4" width="15" style="2" customWidth="1"/>
    <col min="5" max="6" width="20.7109375" style="2" customWidth="1"/>
    <col min="7" max="7" width="29.5703125" style="2" customWidth="1"/>
    <col min="8" max="8" width="2.42578125" style="2" customWidth="1"/>
    <col min="9" max="9" width="45.85546875" style="2" customWidth="1"/>
    <col min="10" max="10" width="4" style="4" customWidth="1"/>
    <col min="11" max="12" width="13.28515625" style="2" hidden="1" customWidth="1"/>
    <col min="13" max="13" width="5.7109375" style="2" hidden="1" customWidth="1"/>
    <col min="14" max="15" width="12.42578125" style="2" hidden="1" customWidth="1"/>
    <col min="16" max="16" width="13" style="2" hidden="1" customWidth="1"/>
    <col min="17" max="16384" width="8.85546875" style="2"/>
  </cols>
  <sheetData>
    <row r="1" spans="1:16" ht="15" customHeight="1" x14ac:dyDescent="0.2">
      <c r="A1" s="5"/>
      <c r="B1" s="5"/>
      <c r="C1" s="5"/>
      <c r="D1" s="5"/>
      <c r="E1" s="5"/>
      <c r="F1" s="5"/>
      <c r="G1" s="5"/>
      <c r="H1" s="5"/>
      <c r="I1" s="5"/>
      <c r="J1" s="2"/>
    </row>
    <row r="2" spans="1:16" ht="20.25" customHeight="1" x14ac:dyDescent="0.2">
      <c r="A2" s="6"/>
      <c r="B2" s="7" t="s">
        <v>283</v>
      </c>
      <c r="C2" s="7"/>
      <c r="D2" s="8"/>
      <c r="E2" s="8"/>
      <c r="F2" s="9"/>
      <c r="G2" s="8"/>
      <c r="H2" s="8"/>
      <c r="I2" s="8"/>
      <c r="J2" s="2"/>
    </row>
    <row r="3" spans="1:16" ht="15.75" customHeight="1" x14ac:dyDescent="0.2">
      <c r="A3" s="5"/>
      <c r="B3" s="5"/>
      <c r="C3" s="5"/>
      <c r="D3" s="5"/>
      <c r="E3" s="5"/>
      <c r="F3" s="5"/>
      <c r="G3" s="5"/>
      <c r="H3" s="5"/>
      <c r="I3" s="5"/>
      <c r="J3" s="2"/>
    </row>
    <row r="4" spans="1:16" ht="22.5" customHeight="1" x14ac:dyDescent="0.25"/>
    <row r="5" spans="1:16" ht="15.6" customHeight="1" x14ac:dyDescent="0.25">
      <c r="B5" s="90" t="s">
        <v>272</v>
      </c>
      <c r="E5" s="139"/>
    </row>
    <row r="6" spans="1:16" ht="15.75" customHeight="1" x14ac:dyDescent="0.25">
      <c r="B6" s="90"/>
    </row>
    <row r="7" spans="1:16" ht="22.5" customHeight="1" x14ac:dyDescent="0.25"/>
    <row r="8" spans="1:16" ht="24.75" customHeight="1" x14ac:dyDescent="0.25">
      <c r="B8" s="350" t="s">
        <v>270</v>
      </c>
      <c r="C8" s="350" t="s">
        <v>417</v>
      </c>
      <c r="D8" s="350" t="s">
        <v>4</v>
      </c>
      <c r="E8" s="350" t="s">
        <v>284</v>
      </c>
      <c r="F8" s="350" t="str">
        <f>"Product surface area" &amp; IF(Instructions!$H$10="IP Units", " (sq ft)", IF(Instructions!$H$10="SI Units"," (sq m)"))</f>
        <v>Product surface area (sq ft)</v>
      </c>
      <c r="G8" s="347" t="s">
        <v>290</v>
      </c>
      <c r="H8" s="363"/>
      <c r="I8" s="350" t="s">
        <v>431</v>
      </c>
      <c r="K8" s="344" t="s">
        <v>102</v>
      </c>
      <c r="L8" s="344" t="s">
        <v>103</v>
      </c>
      <c r="N8" s="346" t="s">
        <v>108</v>
      </c>
      <c r="O8" s="346" t="s">
        <v>109</v>
      </c>
      <c r="P8" s="343" t="s">
        <v>96</v>
      </c>
    </row>
    <row r="9" spans="1:16" ht="51" customHeight="1" x14ac:dyDescent="0.25">
      <c r="B9" s="350"/>
      <c r="C9" s="350"/>
      <c r="D9" s="350"/>
      <c r="E9" s="350"/>
      <c r="F9" s="350"/>
      <c r="G9" s="347"/>
      <c r="H9" s="364"/>
      <c r="I9" s="350"/>
      <c r="K9" s="345"/>
      <c r="L9" s="345"/>
      <c r="N9" s="346"/>
      <c r="O9" s="346"/>
      <c r="P9" s="343"/>
    </row>
    <row r="10" spans="1:16" s="67" customFormat="1" ht="12" x14ac:dyDescent="0.25">
      <c r="A10" s="65">
        <f t="shared" ref="A10:A19" si="0">IF(D10&gt;=0,0,0)</f>
        <v>0</v>
      </c>
      <c r="B10" s="101"/>
      <c r="C10" s="101"/>
      <c r="D10" s="118"/>
      <c r="E10" s="118"/>
      <c r="F10" s="118"/>
      <c r="G10" s="102"/>
      <c r="H10" s="106"/>
      <c r="I10" s="107"/>
      <c r="J10" s="66"/>
      <c r="K10" s="68" t="e">
        <f>IF(AND(#REF!="composite wood",(COUNTIF(#REF!,"Y")+COUNTIF(#REF!,"Y")+COUNTIF(#REF!,"Y")+COUNTIF(#REF!,"Y"))=0),"Yes","No")</f>
        <v>#REF!</v>
      </c>
      <c r="L10" s="68" t="e">
        <f>IF(AND(K10="Yes",#REF!="Y"),1,0)</f>
        <v>#REF!</v>
      </c>
      <c r="N10" s="69" t="e">
        <f>IF(#REF!="Inherently nonemitting",1,COUNTIF(#REF!,"Y")+COUNTIF(#REF!,"Y")+COUNTIF(#REF!,"Y")+COUNTIF(#REF!,"Y")+COUNTIF(#REF!,"Y"))</f>
        <v>#REF!</v>
      </c>
      <c r="O10" s="69" t="e">
        <f>IF(#REF!="Yes",1,COUNTIF(#REF!,"Y")+COUNTIF(#REF!,"Y")+COUNTIF(#REF!,"Y")+COUNTIF(#REF!,"Y")+COUNTIF(#REF!,"Y"))</f>
        <v>#REF!</v>
      </c>
      <c r="P10" s="70" t="e">
        <f>IF(AND(N10&gt;0,O10=N10),IF(AND(#REF!=0,#REF!=0),#REF!,IF(#REF!="Yes",#REF!,#REF!)),0)</f>
        <v>#REF!</v>
      </c>
    </row>
    <row r="11" spans="1:16" s="67" customFormat="1" ht="12" x14ac:dyDescent="0.25">
      <c r="A11" s="65">
        <f t="shared" si="0"/>
        <v>0</v>
      </c>
      <c r="B11" s="101"/>
      <c r="C11" s="101"/>
      <c r="D11" s="118"/>
      <c r="E11" s="118"/>
      <c r="F11" s="118"/>
      <c r="G11" s="102"/>
      <c r="H11" s="106"/>
      <c r="I11" s="107"/>
      <c r="J11" s="66"/>
      <c r="K11" s="73" t="e">
        <f>IF(AND(#REF!="composite wood",(COUNTIF(#REF!,"Y")+COUNTIF(#REF!,"Y")+COUNTIF(#REF!,"Y")+COUNTIF(#REF!,"Y"))=0),"Yes","No")</f>
        <v>#REF!</v>
      </c>
      <c r="L11" s="73" t="e">
        <f>IF(AND(K11="Yes",#REF!="Y"),1,0)</f>
        <v>#REF!</v>
      </c>
      <c r="N11" s="69" t="e">
        <f>IF(#REF!="Yes",1,COUNTIF(#REF!,"Y")+COUNTIF(#REF!,"Y")+COUNTIF(#REF!,"Y")+COUNTIF(#REF!,"Y")+COUNTIF(#REF!,"Y"))</f>
        <v>#REF!</v>
      </c>
      <c r="O11" s="69" t="e">
        <f>IF(#REF!="Yes",1,COUNTIF(#REF!,"Y")+COUNTIF(#REF!,"Y")+COUNTIF(#REF!,"Y")+COUNTIF(#REF!,"Y")+COUNTIF(#REF!,"Y"))</f>
        <v>#REF!</v>
      </c>
      <c r="P11" s="70" t="e">
        <f>IF(AND(N11&gt;0,O11=N11),IF(AND(#REF!=0,#REF!=0),#REF!,IF(#REF!="Yes",#REF!,#REF!)),0)</f>
        <v>#REF!</v>
      </c>
    </row>
    <row r="12" spans="1:16" s="67" customFormat="1" ht="12" x14ac:dyDescent="0.25">
      <c r="A12" s="65">
        <f t="shared" si="0"/>
        <v>0</v>
      </c>
      <c r="B12" s="101"/>
      <c r="C12" s="101"/>
      <c r="D12" s="118"/>
      <c r="E12" s="118"/>
      <c r="F12" s="118"/>
      <c r="G12" s="102"/>
      <c r="H12" s="106"/>
      <c r="I12" s="107"/>
      <c r="J12" s="66"/>
      <c r="K12" s="73" t="e">
        <f>IF(AND(#REF!="composite wood",(COUNTIF(#REF!,"Y")+COUNTIF(#REF!,"Y")+COUNTIF(#REF!,"Y")+COUNTIF(#REF!,"Y"))=0),"Yes","No")</f>
        <v>#REF!</v>
      </c>
      <c r="L12" s="73" t="e">
        <f>IF(AND(K12="Yes",#REF!="Y"),1,0)</f>
        <v>#REF!</v>
      </c>
      <c r="N12" s="69" t="e">
        <f>IF(#REF!="Yes",1,COUNTIF(#REF!,"Y")+COUNTIF(#REF!,"Y")+COUNTIF(#REF!,"Y")+COUNTIF(#REF!,"Y")+COUNTIF(#REF!,"Y"))</f>
        <v>#REF!</v>
      </c>
      <c r="O12" s="69" t="e">
        <f>IF(#REF!="Yes",1,COUNTIF(#REF!,"Y")+COUNTIF(#REF!,"Y")+COUNTIF(#REF!,"Y")+COUNTIF(#REF!,"Y")+COUNTIF(#REF!,"Y"))</f>
        <v>#REF!</v>
      </c>
      <c r="P12" s="70" t="e">
        <f>IF(AND(N12&gt;0,O12=N12),IF(AND(#REF!=0,#REF!=0),#REF!,IF(#REF!="Yes",#REF!,#REF!)),0)</f>
        <v>#REF!</v>
      </c>
    </row>
    <row r="13" spans="1:16" s="67" customFormat="1" ht="12" x14ac:dyDescent="0.25">
      <c r="A13" s="65">
        <f t="shared" si="0"/>
        <v>0</v>
      </c>
      <c r="B13" s="101"/>
      <c r="C13" s="101"/>
      <c r="D13" s="118"/>
      <c r="E13" s="118"/>
      <c r="F13" s="118"/>
      <c r="G13" s="102"/>
      <c r="H13" s="106"/>
      <c r="I13" s="107"/>
      <c r="J13" s="66"/>
      <c r="K13" s="73" t="e">
        <f>IF(AND(#REF!="composite wood",(COUNTIF(#REF!,"Y")+COUNTIF(#REF!,"Y")+COUNTIF(#REF!,"Y")+COUNTIF(#REF!,"Y"))=0),"Yes","No")</f>
        <v>#REF!</v>
      </c>
      <c r="L13" s="73" t="e">
        <f>IF(AND(K13="Yes",#REF!="Y"),1,0)</f>
        <v>#REF!</v>
      </c>
      <c r="N13" s="69" t="e">
        <f>IF(#REF!="Yes",1,COUNTIF(#REF!,"Y")+COUNTIF(#REF!,"Y")+COUNTIF(#REF!,"Y")+COUNTIF(#REF!,"Y")+COUNTIF(#REF!,"Y"))</f>
        <v>#REF!</v>
      </c>
      <c r="O13" s="69" t="e">
        <f>IF(#REF!="Yes",1,COUNTIF(#REF!,"Y")+COUNTIF(#REF!,"Y")+COUNTIF(#REF!,"Y")+COUNTIF(#REF!,"Y")+COUNTIF(#REF!,"Y"))</f>
        <v>#REF!</v>
      </c>
      <c r="P13" s="70" t="e">
        <f>IF(AND(N13&gt;0,O13=N13),IF(AND(#REF!=0,#REF!=0),#REF!,IF(#REF!="Yes",#REF!,#REF!)),0)</f>
        <v>#REF!</v>
      </c>
    </row>
    <row r="14" spans="1:16" s="67" customFormat="1" ht="12" x14ac:dyDescent="0.25">
      <c r="A14" s="65">
        <f t="shared" si="0"/>
        <v>0</v>
      </c>
      <c r="B14" s="101"/>
      <c r="C14" s="101"/>
      <c r="D14" s="118"/>
      <c r="E14" s="118"/>
      <c r="F14" s="118"/>
      <c r="G14" s="102"/>
      <c r="H14" s="106"/>
      <c r="I14" s="107"/>
      <c r="J14" s="66"/>
      <c r="K14" s="73" t="e">
        <f>IF(AND(#REF!="composite wood",(COUNTIF(#REF!,"Y")+COUNTIF(#REF!,"Y")+COUNTIF(#REF!,"Y")+COUNTIF(#REF!,"Y"))=0),"Yes","No")</f>
        <v>#REF!</v>
      </c>
      <c r="L14" s="73" t="e">
        <f>IF(AND(K14="Yes",#REF!="Y"),1,0)</f>
        <v>#REF!</v>
      </c>
      <c r="N14" s="69" t="e">
        <f>IF(#REF!="Yes",1,COUNTIF(#REF!,"Y")+COUNTIF(#REF!,"Y")+COUNTIF(#REF!,"Y")+COUNTIF(#REF!,"Y")+COUNTIF(#REF!,"Y"))</f>
        <v>#REF!</v>
      </c>
      <c r="O14" s="69" t="e">
        <f>IF(#REF!="Yes",1,COUNTIF(#REF!,"Y")+COUNTIF(#REF!,"Y")+COUNTIF(#REF!,"Y")+COUNTIF(#REF!,"Y")+COUNTIF(#REF!,"Y"))</f>
        <v>#REF!</v>
      </c>
      <c r="P14" s="70" t="e">
        <f>IF(AND(N14&gt;0,O14=N14),IF(AND(#REF!=0,#REF!=0),#REF!,IF(#REF!="Yes",#REF!,#REF!)),0)</f>
        <v>#REF!</v>
      </c>
    </row>
    <row r="15" spans="1:16" s="67" customFormat="1" ht="12" x14ac:dyDescent="0.25">
      <c r="A15" s="65">
        <f t="shared" si="0"/>
        <v>0</v>
      </c>
      <c r="B15" s="101"/>
      <c r="C15" s="101"/>
      <c r="D15" s="118"/>
      <c r="E15" s="118"/>
      <c r="F15" s="118"/>
      <c r="G15" s="102"/>
      <c r="H15" s="106"/>
      <c r="I15" s="107"/>
      <c r="J15" s="66"/>
      <c r="K15" s="73" t="e">
        <f>IF(AND(#REF!="composite wood",(COUNTIF(#REF!,"Y")+COUNTIF(#REF!,"Y")+COUNTIF(#REF!,"Y")+COUNTIF(#REF!,"Y"))=0),"Yes","No")</f>
        <v>#REF!</v>
      </c>
      <c r="L15" s="73" t="e">
        <f>IF(AND(K15="Yes",#REF!="Y"),1,0)</f>
        <v>#REF!</v>
      </c>
      <c r="N15" s="69" t="e">
        <f>IF(#REF!="Yes",1,COUNTIF(#REF!,"Y")+COUNTIF(#REF!,"Y")+COUNTIF(#REF!,"Y")+COUNTIF(#REF!,"Y")+COUNTIF(#REF!,"Y"))</f>
        <v>#REF!</v>
      </c>
      <c r="O15" s="69" t="e">
        <f>IF(#REF!="Yes",1,COUNTIF(#REF!,"Y")+COUNTIF(#REF!,"Y")+COUNTIF(#REF!,"Y")+COUNTIF(#REF!,"Y")+COUNTIF(#REF!,"Y"))</f>
        <v>#REF!</v>
      </c>
      <c r="P15" s="70" t="e">
        <f>IF(AND(N15&gt;0,O15=N15),IF(AND(#REF!=0,#REF!=0),#REF!,IF(#REF!="Yes",#REF!,#REF!)),0)</f>
        <v>#REF!</v>
      </c>
    </row>
    <row r="16" spans="1:16" s="67" customFormat="1" ht="12" x14ac:dyDescent="0.25">
      <c r="A16" s="65">
        <f t="shared" si="0"/>
        <v>0</v>
      </c>
      <c r="B16" s="101"/>
      <c r="C16" s="101"/>
      <c r="D16" s="118"/>
      <c r="E16" s="118"/>
      <c r="F16" s="118"/>
      <c r="G16" s="102"/>
      <c r="H16" s="106"/>
      <c r="I16" s="107"/>
      <c r="J16" s="66"/>
      <c r="K16" s="73" t="e">
        <f>IF(AND(#REF!="composite wood",(COUNTIF(#REF!,"Y")+COUNTIF(#REF!,"Y")+COUNTIF(#REF!,"Y")+COUNTIF(#REF!,"Y"))=0),"Yes","No")</f>
        <v>#REF!</v>
      </c>
      <c r="L16" s="73" t="e">
        <f>IF(AND(K16="Yes",#REF!="Y"),1,0)</f>
        <v>#REF!</v>
      </c>
      <c r="N16" s="69" t="e">
        <f>IF(#REF!="Yes",1,COUNTIF(#REF!,"Y")+COUNTIF(#REF!,"Y")+COUNTIF(#REF!,"Y")+COUNTIF(#REF!,"Y")+COUNTIF(#REF!,"Y"))</f>
        <v>#REF!</v>
      </c>
      <c r="O16" s="69" t="e">
        <f>IF(#REF!="Yes",1,COUNTIF(#REF!,"Y")+COUNTIF(#REF!,"Y")+COUNTIF(#REF!,"Y")+COUNTIF(#REF!,"Y")+COUNTIF(#REF!,"Y"))</f>
        <v>#REF!</v>
      </c>
      <c r="P16" s="70" t="e">
        <f>IF(AND(N16&gt;0,O16=N16),IF(AND(#REF!=0,#REF!=0),#REF!,IF(#REF!="Yes",#REF!,#REF!)),0)</f>
        <v>#REF!</v>
      </c>
    </row>
    <row r="17" spans="1:16" s="67" customFormat="1" ht="12" x14ac:dyDescent="0.25">
      <c r="A17" s="65">
        <f t="shared" si="0"/>
        <v>0</v>
      </c>
      <c r="B17" s="101"/>
      <c r="C17" s="101"/>
      <c r="D17" s="118"/>
      <c r="E17" s="118"/>
      <c r="F17" s="118"/>
      <c r="G17" s="102"/>
      <c r="H17" s="106"/>
      <c r="I17" s="107"/>
      <c r="J17" s="66"/>
      <c r="K17" s="73" t="e">
        <f>IF(AND(#REF!="composite wood",(COUNTIF(#REF!,"Y")+COUNTIF(#REF!,"Y")+COUNTIF(#REF!,"Y")+COUNTIF(#REF!,"Y"))=0),"Yes","No")</f>
        <v>#REF!</v>
      </c>
      <c r="L17" s="73" t="e">
        <f>IF(AND(K17="Yes",#REF!="Y"),1,0)</f>
        <v>#REF!</v>
      </c>
      <c r="N17" s="69" t="e">
        <f>IF(#REF!="Yes",1,COUNTIF(#REF!,"Y")+COUNTIF(#REF!,"Y")+COUNTIF(#REF!,"Y")+COUNTIF(#REF!,"Y")+COUNTIF(#REF!,"Y"))</f>
        <v>#REF!</v>
      </c>
      <c r="O17" s="69" t="e">
        <f>IF(#REF!="Yes",1,COUNTIF(#REF!,"Y")+COUNTIF(#REF!,"Y")+COUNTIF(#REF!,"Y")+COUNTIF(#REF!,"Y")+COUNTIF(#REF!,"Y"))</f>
        <v>#REF!</v>
      </c>
      <c r="P17" s="70" t="e">
        <f>IF(AND(N17&gt;0,O17=N17),IF(AND(#REF!=0,#REF!=0),#REF!,IF(#REF!="Yes",#REF!,#REF!)),0)</f>
        <v>#REF!</v>
      </c>
    </row>
    <row r="18" spans="1:16" s="67" customFormat="1" ht="12" x14ac:dyDescent="0.25">
      <c r="A18" s="65">
        <f t="shared" si="0"/>
        <v>0</v>
      </c>
      <c r="B18" s="101"/>
      <c r="C18" s="101"/>
      <c r="D18" s="118"/>
      <c r="E18" s="118"/>
      <c r="F18" s="118"/>
      <c r="G18" s="102"/>
      <c r="H18" s="106"/>
      <c r="I18" s="107"/>
      <c r="J18" s="66"/>
      <c r="K18" s="73" t="e">
        <f>IF(AND(#REF!="composite wood",(COUNTIF(#REF!,"Y")+COUNTIF(#REF!,"Y")+COUNTIF(#REF!,"Y")+COUNTIF(#REF!,"Y"))=0),"Yes","No")</f>
        <v>#REF!</v>
      </c>
      <c r="L18" s="73" t="e">
        <f>IF(AND(K18="Yes",#REF!="Y"),1,0)</f>
        <v>#REF!</v>
      </c>
      <c r="N18" s="69" t="e">
        <f>IF(#REF!="Yes",1,COUNTIF(#REF!,"Y")+COUNTIF(#REF!,"Y")+COUNTIF(#REF!,"Y")+COUNTIF(#REF!,"Y")+COUNTIF(#REF!,"Y"))</f>
        <v>#REF!</v>
      </c>
      <c r="O18" s="69" t="e">
        <f>IF(#REF!="Yes",1,COUNTIF(#REF!,"Y")+COUNTIF(#REF!,"Y")+COUNTIF(#REF!,"Y")+COUNTIF(#REF!,"Y")+COUNTIF(#REF!,"Y"))</f>
        <v>#REF!</v>
      </c>
      <c r="P18" s="70" t="e">
        <f>IF(AND(N18&gt;0,O18=N18),IF(AND(#REF!=0,#REF!=0),#REF!,IF(#REF!="Yes",#REF!,#REF!)),0)</f>
        <v>#REF!</v>
      </c>
    </row>
    <row r="19" spans="1:16" s="67" customFormat="1" ht="12" x14ac:dyDescent="0.25">
      <c r="A19" s="65">
        <f t="shared" si="0"/>
        <v>0</v>
      </c>
      <c r="B19" s="101"/>
      <c r="C19" s="101"/>
      <c r="D19" s="118"/>
      <c r="E19" s="118"/>
      <c r="F19" s="118"/>
      <c r="G19" s="102"/>
      <c r="H19" s="106"/>
      <c r="I19" s="107"/>
      <c r="J19" s="66"/>
      <c r="K19" s="73" t="e">
        <f>IF(AND(#REF!="composite wood",(COUNTIF(#REF!,"Y")+COUNTIF(#REF!,"Y")+COUNTIF(#REF!,"Y")+COUNTIF(#REF!,"Y"))=0),"Yes","No")</f>
        <v>#REF!</v>
      </c>
      <c r="L19" s="73" t="e">
        <f>IF(AND(K19="Yes",#REF!="Y"),1,0)</f>
        <v>#REF!</v>
      </c>
      <c r="N19" s="69" t="e">
        <f>IF(#REF!="Yes",1,COUNTIF(#REF!,"Y")+COUNTIF(#REF!,"Y")+COUNTIF(#REF!,"Y")+COUNTIF(#REF!,"Y")+COUNTIF(#REF!,"Y"))</f>
        <v>#REF!</v>
      </c>
      <c r="O19" s="69" t="e">
        <f>IF(#REF!="Yes",1,COUNTIF(#REF!,"Y")+COUNTIF(#REF!,"Y")+COUNTIF(#REF!,"Y")+COUNTIF(#REF!,"Y")+COUNTIF(#REF!,"Y"))</f>
        <v>#REF!</v>
      </c>
      <c r="P19" s="70" t="e">
        <f>IF(AND(N19&gt;0,O19=N19),IF(AND(#REF!=0,#REF!=0),#REF!,IF(#REF!="Yes",#REF!,#REF!)),0)</f>
        <v>#REF!</v>
      </c>
    </row>
    <row r="20" spans="1:16" s="67" customFormat="1" ht="12" x14ac:dyDescent="0.25">
      <c r="A20" s="65"/>
      <c r="B20" s="101"/>
      <c r="C20" s="101"/>
      <c r="D20" s="118"/>
      <c r="E20" s="118"/>
      <c r="F20" s="118"/>
      <c r="G20" s="102"/>
      <c r="H20" s="106"/>
      <c r="I20" s="107"/>
      <c r="J20" s="66"/>
      <c r="K20" s="73" t="e">
        <f>IF(AND(#REF!="composite wood",(COUNTIF(#REF!,"Y")+COUNTIF(#REF!,"Y")+COUNTIF(#REF!,"Y")+COUNTIF(#REF!,"Y"))=0),"Yes","No")</f>
        <v>#REF!</v>
      </c>
      <c r="L20" s="73" t="e">
        <f>IF(AND(K20="Yes",#REF!="Y"),1,0)</f>
        <v>#REF!</v>
      </c>
      <c r="N20" s="69" t="e">
        <f>IF(#REF!="Yes",1,COUNTIF(#REF!,"Y")+COUNTIF(#REF!,"Y")+COUNTIF(#REF!,"Y")+COUNTIF(#REF!,"Y")+COUNTIF(#REF!,"Y"))</f>
        <v>#REF!</v>
      </c>
      <c r="O20" s="69" t="e">
        <f>IF(#REF!="Yes",1,COUNTIF(#REF!,"Y")+COUNTIF(#REF!,"Y")+COUNTIF(#REF!,"Y")+COUNTIF(#REF!,"Y")+COUNTIF(#REF!,"Y"))</f>
        <v>#REF!</v>
      </c>
      <c r="P20" s="70" t="e">
        <f>IF(AND(N20&gt;0,O20=N20),IF(AND(#REF!=0,#REF!=0),#REF!,IF(#REF!="Yes",#REF!,#REF!)),0)</f>
        <v>#REF!</v>
      </c>
    </row>
    <row r="21" spans="1:16" s="67" customFormat="1" ht="12" x14ac:dyDescent="0.25">
      <c r="A21" s="65"/>
      <c r="B21" s="101"/>
      <c r="C21" s="101"/>
      <c r="D21" s="118"/>
      <c r="E21" s="118"/>
      <c r="F21" s="118"/>
      <c r="G21" s="102"/>
      <c r="H21" s="106"/>
      <c r="I21" s="107"/>
      <c r="J21" s="66"/>
      <c r="K21" s="73" t="e">
        <f>IF(AND(#REF!="composite wood",(COUNTIF(#REF!,"Y")+COUNTIF(#REF!,"Y")+COUNTIF(#REF!,"Y")+COUNTIF(#REF!,"Y"))=0),"Yes","No")</f>
        <v>#REF!</v>
      </c>
      <c r="L21" s="73" t="e">
        <f>IF(AND(K21="Yes",#REF!="Y"),1,0)</f>
        <v>#REF!</v>
      </c>
      <c r="N21" s="69" t="e">
        <f>IF(#REF!="Yes",1,COUNTIF(#REF!,"Y")+COUNTIF(#REF!,"Y")+COUNTIF(#REF!,"Y")+COUNTIF(#REF!,"Y")+COUNTIF(#REF!,"Y"))</f>
        <v>#REF!</v>
      </c>
      <c r="O21" s="69" t="e">
        <f>IF(#REF!="Yes",1,COUNTIF(#REF!,"Y")+COUNTIF(#REF!,"Y")+COUNTIF(#REF!,"Y")+COUNTIF(#REF!,"Y")+COUNTIF(#REF!,"Y"))</f>
        <v>#REF!</v>
      </c>
      <c r="P21" s="70" t="e">
        <f>IF(AND(N21&gt;0,O21=N21),IF(AND(#REF!=0,#REF!=0),#REF!,IF(#REF!="Yes",#REF!,#REF!)),0)</f>
        <v>#REF!</v>
      </c>
    </row>
    <row r="22" spans="1:16" s="3" customFormat="1" ht="21" customHeight="1" x14ac:dyDescent="0.25">
      <c r="A22" s="58" t="s">
        <v>105</v>
      </c>
      <c r="B22" s="108"/>
      <c r="C22" s="108"/>
      <c r="D22" s="109"/>
      <c r="E22" s="109"/>
      <c r="F22" s="109"/>
      <c r="G22" s="110"/>
      <c r="H22" s="111"/>
      <c r="I22" s="112"/>
      <c r="J22" s="4"/>
    </row>
    <row r="23" spans="1:16" s="3" customFormat="1" ht="30.75" customHeight="1" x14ac:dyDescent="0.25">
      <c r="A23" s="58"/>
      <c r="B23" s="91"/>
      <c r="C23" s="91"/>
      <c r="D23" s="31"/>
      <c r="E23" s="31"/>
      <c r="F23" s="31"/>
      <c r="H23" s="94"/>
      <c r="I23" s="1"/>
      <c r="J23" s="4"/>
    </row>
    <row r="24" spans="1:16" s="3" customFormat="1" ht="27.75" customHeight="1" x14ac:dyDescent="0.25">
      <c r="A24" s="58"/>
      <c r="B24" s="361" t="s">
        <v>303</v>
      </c>
      <c r="C24" s="361"/>
      <c r="D24" s="361"/>
      <c r="E24" s="361"/>
      <c r="F24" s="115" t="str">
        <f>IF($E$5="Cost", SUM(E10:E21), "n/a")</f>
        <v>n/a</v>
      </c>
      <c r="H24" s="94"/>
      <c r="I24" s="1"/>
      <c r="J24" s="4"/>
    </row>
    <row r="25" spans="1:16" s="3" customFormat="1" ht="30" customHeight="1" x14ac:dyDescent="0.25">
      <c r="A25" s="58"/>
      <c r="B25" s="360" t="s">
        <v>285</v>
      </c>
      <c r="C25" s="360"/>
      <c r="D25" s="360"/>
      <c r="E25" s="360"/>
      <c r="F25" s="115">
        <f>IF($E$5="surface area","n/a",SUMIFS(E10:E21,G10:G21,"&lt;&gt;Does not meet criteria",G10:G21,"&lt;&gt;"))</f>
        <v>0</v>
      </c>
      <c r="H25" s="94"/>
      <c r="I25" s="1"/>
      <c r="J25" s="4"/>
    </row>
    <row r="26" spans="1:16" s="3" customFormat="1" ht="45" customHeight="1" x14ac:dyDescent="0.25">
      <c r="A26" s="58"/>
      <c r="B26" s="360" t="s">
        <v>286</v>
      </c>
      <c r="C26" s="360"/>
      <c r="D26" s="360"/>
      <c r="E26" s="360"/>
      <c r="F26" s="169" t="str">
        <f>IF($E$5="Cost",IFERROR($F25/$F24,0),"n/a")</f>
        <v>n/a</v>
      </c>
      <c r="H26"/>
      <c r="I26"/>
      <c r="J26" s="4"/>
    </row>
    <row r="27" spans="1:16" s="3" customFormat="1" ht="21" customHeight="1" x14ac:dyDescent="0.25">
      <c r="A27" s="58"/>
      <c r="B27" s="99"/>
      <c r="C27" s="99"/>
      <c r="D27" s="99"/>
      <c r="E27" s="99"/>
      <c r="F27" s="31"/>
      <c r="H27"/>
      <c r="I27"/>
      <c r="J27" s="4"/>
    </row>
    <row r="28" spans="1:16" s="3" customFormat="1" ht="22.5" customHeight="1" x14ac:dyDescent="0.25">
      <c r="A28" s="58"/>
      <c r="B28" s="362" t="str">
        <f>"Total surface area of wall panels" &amp; IF(Instructions!$H$10="IP Units", " (sq ft)", IF(Instructions!$H$10="SI Units"," (sq m)"))</f>
        <v>Total surface area of wall panels (sq ft)</v>
      </c>
      <c r="C28" s="362"/>
      <c r="D28" s="362"/>
      <c r="E28" s="362"/>
      <c r="F28" s="115" t="str">
        <f>IF($E$5="Surface area", SUM(F10:F21), "n/a")</f>
        <v>n/a</v>
      </c>
      <c r="H28"/>
      <c r="I28"/>
      <c r="J28" s="4"/>
    </row>
    <row r="29" spans="1:16" s="3" customFormat="1" ht="30.6" customHeight="1" x14ac:dyDescent="0.25">
      <c r="A29" s="58"/>
      <c r="B29" s="360" t="str">
        <f>"Surface area of wall panels compliant with VOC emissions evaluation, inherently nonemitting sources criteria, or salvaged and reused materials criteria" &amp; IF(Instructions!$H$10="IP Units", " (sq ft)", IF(Instructions!$H$10="SI Units"," (sq m)"))</f>
        <v>Surface area of wall panels compliant with VOC emissions evaluation, inherently nonemitting sources criteria, or salvaged and reused materials criteria (sq ft)</v>
      </c>
      <c r="C29" s="360"/>
      <c r="D29" s="360"/>
      <c r="E29" s="360"/>
      <c r="F29" s="115">
        <f>IF($E$5="cost","n/a",SUMIFS(F10:F21, G10:G21,"&lt;&gt;Does not meet criteria", G10:G21,"&lt;&gt;"))</f>
        <v>0</v>
      </c>
      <c r="H29"/>
      <c r="I29"/>
      <c r="J29" s="4"/>
    </row>
    <row r="30" spans="1:16" s="3" customFormat="1" ht="39" customHeight="1" x14ac:dyDescent="0.25">
      <c r="A30" s="58"/>
      <c r="B30" s="360" t="s">
        <v>287</v>
      </c>
      <c r="C30" s="360"/>
      <c r="D30" s="360"/>
      <c r="E30" s="360"/>
      <c r="F30" s="169" t="str">
        <f>IF($E$5="Surface area",IFERROR($F29/$F28,0),"n/a")</f>
        <v>n/a</v>
      </c>
      <c r="H30"/>
      <c r="I30"/>
      <c r="J30" s="4"/>
    </row>
    <row r="31" spans="1:16" s="3" customFormat="1" ht="21" customHeight="1" x14ac:dyDescent="0.25">
      <c r="A31" s="58"/>
      <c r="B31" s="31"/>
      <c r="C31" s="31"/>
      <c r="D31" s="31"/>
      <c r="E31" s="31"/>
      <c r="F31" s="31"/>
      <c r="H31"/>
      <c r="I31"/>
      <c r="J31" s="4"/>
    </row>
    <row r="32" spans="1:16" s="75" customFormat="1" ht="32.25" customHeight="1" x14ac:dyDescent="0.25">
      <c r="H32"/>
      <c r="I32"/>
      <c r="J32" s="96"/>
    </row>
    <row r="33" spans="4:10" s="75" customFormat="1" ht="37.5" customHeight="1" x14ac:dyDescent="0.25">
      <c r="D33" s="97"/>
      <c r="E33" s="97"/>
      <c r="H33"/>
      <c r="I33"/>
      <c r="J33" s="96"/>
    </row>
    <row r="34" spans="4:10" s="75" customFormat="1" ht="39" customHeight="1" x14ac:dyDescent="0.25">
      <c r="H34"/>
      <c r="I34"/>
      <c r="J34" s="96"/>
    </row>
    <row r="35" spans="4:10" s="31" customFormat="1" ht="21" customHeight="1" x14ac:dyDescent="0.25">
      <c r="H35"/>
      <c r="I35"/>
      <c r="J35" s="96"/>
    </row>
    <row r="36" spans="4:10" s="31" customFormat="1" ht="21" customHeight="1" x14ac:dyDescent="0.25">
      <c r="H36"/>
      <c r="I36"/>
      <c r="J36" s="96"/>
    </row>
    <row r="37" spans="4:10" s="31" customFormat="1" ht="21" customHeight="1" x14ac:dyDescent="0.25">
      <c r="H37"/>
      <c r="I37"/>
      <c r="J37" s="96"/>
    </row>
    <row r="38" spans="4:10" s="31" customFormat="1" ht="21" customHeight="1" x14ac:dyDescent="0.25">
      <c r="H38"/>
      <c r="I38"/>
      <c r="J38" s="96"/>
    </row>
    <row r="39" spans="4:10" s="75" customFormat="1" ht="21" customHeight="1" x14ac:dyDescent="0.25">
      <c r="H39"/>
      <c r="I39"/>
      <c r="J39" s="96"/>
    </row>
    <row r="40" spans="4:10" ht="21" customHeight="1" x14ac:dyDescent="0.25">
      <c r="H40"/>
      <c r="I40"/>
    </row>
    <row r="41" spans="4:10" ht="21" customHeight="1" x14ac:dyDescent="0.25">
      <c r="H41"/>
      <c r="I41"/>
    </row>
    <row r="42" spans="4:10" x14ac:dyDescent="0.25">
      <c r="H42"/>
      <c r="I42"/>
    </row>
  </sheetData>
  <sheetProtection algorithmName="SHA-512" hashValue="hX8p6PPR88w+hcZ1YDjdDgcDsS9DUWB2BraMapdyTww2Sh6NfDXTjtnDpn4pLWQMmxqHsUECpCZcaEuJwZck4g==" saltValue="ZoBCH1tdd/pOLRLmqP4Hrw==" spinCount="100000" sheet="1" objects="1" scenarios="1" formatColumns="0" formatRows="0"/>
  <mergeCells count="19">
    <mergeCell ref="I8:I9"/>
    <mergeCell ref="B8:B9"/>
    <mergeCell ref="C8:C9"/>
    <mergeCell ref="D8:D9"/>
    <mergeCell ref="E8:E9"/>
    <mergeCell ref="F8:F9"/>
    <mergeCell ref="H8:H9"/>
    <mergeCell ref="P8:P9"/>
    <mergeCell ref="K8:K9"/>
    <mergeCell ref="L8:L9"/>
    <mergeCell ref="N8:N9"/>
    <mergeCell ref="O8:O9"/>
    <mergeCell ref="B28:E28"/>
    <mergeCell ref="B29:E29"/>
    <mergeCell ref="B30:E30"/>
    <mergeCell ref="B26:E26"/>
    <mergeCell ref="G8:G9"/>
    <mergeCell ref="B24:E24"/>
    <mergeCell ref="B25:E25"/>
  </mergeCells>
  <conditionalFormatting sqref="E10:E21">
    <cfRule type="expression" dxfId="9" priority="4">
      <formula>$E$5="Surface area"</formula>
    </cfRule>
  </conditionalFormatting>
  <conditionalFormatting sqref="F10:F21">
    <cfRule type="expression" dxfId="8" priority="3">
      <formula>$E$5="Cost"</formula>
    </cfRule>
  </conditionalFormatting>
  <dataValidations count="3">
    <dataValidation type="list" allowBlank="1" showInputMessage="1" showErrorMessage="1" sqref="E5" xr:uid="{00000000-0002-0000-0400-000000000000}">
      <formula1>"Cost, Surface area"</formula1>
    </dataValidation>
    <dataValidation type="custom" allowBlank="1" showInputMessage="1" showErrorMessage="1" sqref="F10:F21" xr:uid="{00000000-0002-0000-0400-000001000000}">
      <formula1>AND($E$5="Surface area", ISNUMBER(F10))</formula1>
    </dataValidation>
    <dataValidation type="custom" allowBlank="1" showInputMessage="1" showErrorMessage="1" sqref="E10:E21" xr:uid="{00000000-0002-0000-0400-000002000000}">
      <formula1>AND($E$5="Cost", ISNUMBER(E10))</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addA">
                <anchor moveWithCells="1">
                  <from>
                    <xdr:col>1</xdr:col>
                    <xdr:colOff>9525</xdr:colOff>
                    <xdr:row>31</xdr:row>
                    <xdr:rowOff>180975</xdr:rowOff>
                  </from>
                  <to>
                    <xdr:col>1</xdr:col>
                    <xdr:colOff>1400175</xdr:colOff>
                    <xdr:row>32</xdr:row>
                    <xdr:rowOff>28575</xdr:rowOff>
                  </to>
                </anchor>
              </controlPr>
            </control>
          </mc:Choice>
        </mc:AlternateContent>
        <mc:AlternateContent xmlns:mc="http://schemas.openxmlformats.org/markup-compatibility/2006">
          <mc:Choice Requires="x14">
            <control shapeId="8194" r:id="rId5" name="Button 2">
              <controlPr defaultSize="0" print="0" autoFill="0" autoPict="0" macro="[0]!DeleteRow">
                <anchor moveWithCells="1">
                  <from>
                    <xdr:col>3</xdr:col>
                    <xdr:colOff>838200</xdr:colOff>
                    <xdr:row>31</xdr:row>
                    <xdr:rowOff>180975</xdr:rowOff>
                  </from>
                  <to>
                    <xdr:col>4</xdr:col>
                    <xdr:colOff>1219200</xdr:colOff>
                    <xdr:row>32</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3000000}">
          <x14:formula1>
            <xm:f>Instructions!$K$342:$K$346</xm:f>
          </x14:formula1>
          <xm:sqref>G10:G21</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P42"/>
  <sheetViews>
    <sheetView showGridLines="0" zoomScale="80" zoomScaleNormal="80" zoomScalePageLayoutView="80" workbookViewId="0">
      <pane ySplit="9" topLeftCell="A10" activePane="bottomLeft" state="frozen"/>
      <selection pane="bottomLeft" activeCell="E5" sqref="E5"/>
    </sheetView>
  </sheetViews>
  <sheetFormatPr defaultColWidth="8.85546875" defaultRowHeight="15" x14ac:dyDescent="0.25"/>
  <cols>
    <col min="1" max="1" width="2.7109375" style="2" customWidth="1"/>
    <col min="2" max="2" width="27.7109375" style="2" customWidth="1"/>
    <col min="3" max="3" width="14.85546875" style="2" customWidth="1"/>
    <col min="4" max="4" width="15" style="2" customWidth="1"/>
    <col min="5" max="6" width="20.7109375" style="2" customWidth="1"/>
    <col min="7" max="7" width="29.7109375" style="2" customWidth="1"/>
    <col min="8" max="8" width="2.42578125" style="2" customWidth="1"/>
    <col min="9" max="9" width="45.85546875" style="2" customWidth="1"/>
    <col min="10" max="10" width="4" style="4" customWidth="1"/>
    <col min="11" max="12" width="13.28515625" style="2" hidden="1" customWidth="1"/>
    <col min="13" max="13" width="5.7109375" style="2" hidden="1" customWidth="1"/>
    <col min="14" max="15" width="12.42578125" style="2" hidden="1" customWidth="1"/>
    <col min="16" max="16" width="13" style="2" hidden="1" customWidth="1"/>
    <col min="17" max="16384" width="8.85546875" style="2"/>
  </cols>
  <sheetData>
    <row r="1" spans="1:16" ht="15" customHeight="1" x14ac:dyDescent="0.2">
      <c r="A1" s="5"/>
      <c r="B1" s="5"/>
      <c r="C1" s="5"/>
      <c r="D1" s="5"/>
      <c r="E1" s="5"/>
      <c r="F1" s="5"/>
      <c r="G1" s="5"/>
      <c r="H1" s="5"/>
      <c r="I1" s="5"/>
      <c r="J1" s="2"/>
    </row>
    <row r="2" spans="1:16" ht="20.25" customHeight="1" x14ac:dyDescent="0.2">
      <c r="A2" s="6"/>
      <c r="B2" s="7" t="s">
        <v>110</v>
      </c>
      <c r="C2" s="7"/>
      <c r="D2" s="8"/>
      <c r="E2" s="8"/>
      <c r="F2" s="9"/>
      <c r="G2" s="8"/>
      <c r="H2" s="8"/>
      <c r="I2" s="8"/>
      <c r="J2" s="2"/>
    </row>
    <row r="3" spans="1:16" ht="15.75" customHeight="1" x14ac:dyDescent="0.2">
      <c r="A3" s="5"/>
      <c r="B3" s="5"/>
      <c r="C3" s="5"/>
      <c r="D3" s="5"/>
      <c r="E3" s="5"/>
      <c r="F3" s="5"/>
      <c r="G3" s="5"/>
      <c r="H3" s="5"/>
      <c r="I3" s="5"/>
      <c r="J3" s="2"/>
    </row>
    <row r="4" spans="1:16" ht="22.5" customHeight="1" x14ac:dyDescent="0.25"/>
    <row r="5" spans="1:16" ht="15.6" customHeight="1" x14ac:dyDescent="0.25">
      <c r="B5" s="90" t="s">
        <v>272</v>
      </c>
      <c r="E5" s="139"/>
    </row>
    <row r="6" spans="1:16" ht="15.75" customHeight="1" x14ac:dyDescent="0.25">
      <c r="B6" s="90"/>
    </row>
    <row r="7" spans="1:16" ht="22.5" customHeight="1" x14ac:dyDescent="0.25"/>
    <row r="8" spans="1:16" ht="24.75" customHeight="1" x14ac:dyDescent="0.25">
      <c r="B8" s="350" t="s">
        <v>270</v>
      </c>
      <c r="C8" s="350" t="s">
        <v>417</v>
      </c>
      <c r="D8" s="350" t="s">
        <v>4</v>
      </c>
      <c r="E8" s="350" t="s">
        <v>284</v>
      </c>
      <c r="F8" s="350" t="str">
        <f>"Product surface area" &amp; IF(Instructions!$H$10="IP Units", " (sq ft)", IF(Instructions!$H$10="SI Units"," (sq m)"))</f>
        <v>Product surface area (sq ft)</v>
      </c>
      <c r="G8" s="347" t="s">
        <v>290</v>
      </c>
      <c r="H8" s="309"/>
      <c r="I8" s="350" t="s">
        <v>431</v>
      </c>
      <c r="K8" s="344" t="s">
        <v>102</v>
      </c>
      <c r="L8" s="344" t="s">
        <v>103</v>
      </c>
      <c r="N8" s="346" t="s">
        <v>108</v>
      </c>
      <c r="O8" s="346" t="s">
        <v>109</v>
      </c>
      <c r="P8" s="343" t="s">
        <v>96</v>
      </c>
    </row>
    <row r="9" spans="1:16" ht="51" customHeight="1" x14ac:dyDescent="0.25">
      <c r="B9" s="350"/>
      <c r="C9" s="350"/>
      <c r="D9" s="350"/>
      <c r="E9" s="350"/>
      <c r="F9" s="350"/>
      <c r="G9" s="347"/>
      <c r="H9" s="310"/>
      <c r="I9" s="350"/>
      <c r="K9" s="345"/>
      <c r="L9" s="345"/>
      <c r="N9" s="346"/>
      <c r="O9" s="346"/>
      <c r="P9" s="343"/>
    </row>
    <row r="10" spans="1:16" s="67" customFormat="1" ht="12" customHeight="1" x14ac:dyDescent="0.25">
      <c r="A10" s="65">
        <f t="shared" ref="A10:A19" si="0">IF(D10&gt;=0,0,0)</f>
        <v>0</v>
      </c>
      <c r="B10" s="101"/>
      <c r="C10" s="101"/>
      <c r="D10" s="118"/>
      <c r="E10" s="118"/>
      <c r="F10" s="118"/>
      <c r="G10" s="102"/>
      <c r="H10" s="310"/>
      <c r="I10" s="107"/>
      <c r="J10" s="66"/>
      <c r="K10" s="68" t="e">
        <f>IF(AND(#REF!="composite wood",(COUNTIF(#REF!,"Y")+COUNTIF(#REF!,"Y")+COUNTIF(#REF!,"Y")+COUNTIF(#REF!,"Y"))=0),"Yes","No")</f>
        <v>#REF!</v>
      </c>
      <c r="L10" s="68" t="e">
        <f>IF(AND(K10="Yes",#REF!="Y"),1,0)</f>
        <v>#REF!</v>
      </c>
      <c r="N10" s="69" t="e">
        <f>IF(#REF!="Inherently nonemitting",1,COUNTIF(#REF!,"Y")+COUNTIF(#REF!,"Y")+COUNTIF(#REF!,"Y")+COUNTIF(#REF!,"Y")+COUNTIF(#REF!,"Y"))</f>
        <v>#REF!</v>
      </c>
      <c r="O10" s="69" t="e">
        <f>IF(#REF!="Yes",1,COUNTIF(#REF!,"Y")+COUNTIF(#REF!,"Y")+COUNTIF(#REF!,"Y")+COUNTIF(#REF!,"Y")+COUNTIF(#REF!,"Y"))</f>
        <v>#REF!</v>
      </c>
      <c r="P10" s="70" t="e">
        <f>IF(AND(N10&gt;0,O10=N10),IF(AND(#REF!=0,#REF!=0),#REF!,IF(#REF!="Yes",#REF!,#REF!)),0)</f>
        <v>#REF!</v>
      </c>
    </row>
    <row r="11" spans="1:16" s="67" customFormat="1" ht="12" customHeight="1" x14ac:dyDescent="0.25">
      <c r="A11" s="65">
        <f t="shared" si="0"/>
        <v>0</v>
      </c>
      <c r="B11" s="101"/>
      <c r="C11" s="101"/>
      <c r="D11" s="118"/>
      <c r="E11" s="118"/>
      <c r="F11" s="118"/>
      <c r="G11" s="102"/>
      <c r="H11" s="310"/>
      <c r="I11" s="107"/>
      <c r="J11" s="66"/>
      <c r="K11" s="73" t="e">
        <f>IF(AND(#REF!="composite wood",(COUNTIF(#REF!,"Y")+COUNTIF(#REF!,"Y")+COUNTIF(#REF!,"Y")+COUNTIF(#REF!,"Y"))=0),"Yes","No")</f>
        <v>#REF!</v>
      </c>
      <c r="L11" s="73" t="e">
        <f>IF(AND(K11="Yes",#REF!="Y"),1,0)</f>
        <v>#REF!</v>
      </c>
      <c r="N11" s="69" t="e">
        <f>IF(#REF!="Yes",1,COUNTIF(#REF!,"Y")+COUNTIF(#REF!,"Y")+COUNTIF(#REF!,"Y")+COUNTIF(#REF!,"Y")+COUNTIF(#REF!,"Y"))</f>
        <v>#REF!</v>
      </c>
      <c r="O11" s="69" t="e">
        <f>IF(#REF!="Yes",1,COUNTIF(#REF!,"Y")+COUNTIF(#REF!,"Y")+COUNTIF(#REF!,"Y")+COUNTIF(#REF!,"Y")+COUNTIF(#REF!,"Y"))</f>
        <v>#REF!</v>
      </c>
      <c r="P11" s="70" t="e">
        <f>IF(AND(N11&gt;0,O11=N11),IF(AND(#REF!=0,#REF!=0),#REF!,IF(#REF!="Yes",#REF!,#REF!)),0)</f>
        <v>#REF!</v>
      </c>
    </row>
    <row r="12" spans="1:16" s="67" customFormat="1" ht="12" customHeight="1" x14ac:dyDescent="0.25">
      <c r="A12" s="65">
        <f t="shared" si="0"/>
        <v>0</v>
      </c>
      <c r="B12" s="101"/>
      <c r="C12" s="101"/>
      <c r="D12" s="118"/>
      <c r="E12" s="118"/>
      <c r="F12" s="118"/>
      <c r="G12" s="102"/>
      <c r="H12" s="310"/>
      <c r="I12" s="107"/>
      <c r="J12" s="66"/>
      <c r="K12" s="73" t="e">
        <f>IF(AND(#REF!="composite wood",(COUNTIF(#REF!,"Y")+COUNTIF(#REF!,"Y")+COUNTIF(#REF!,"Y")+COUNTIF(#REF!,"Y"))=0),"Yes","No")</f>
        <v>#REF!</v>
      </c>
      <c r="L12" s="73" t="e">
        <f>IF(AND(K12="Yes",#REF!="Y"),1,0)</f>
        <v>#REF!</v>
      </c>
      <c r="N12" s="69" t="e">
        <f>IF(#REF!="Yes",1,COUNTIF(#REF!,"Y")+COUNTIF(#REF!,"Y")+COUNTIF(#REF!,"Y")+COUNTIF(#REF!,"Y")+COUNTIF(#REF!,"Y"))</f>
        <v>#REF!</v>
      </c>
      <c r="O12" s="69" t="e">
        <f>IF(#REF!="Yes",1,COUNTIF(#REF!,"Y")+COUNTIF(#REF!,"Y")+COUNTIF(#REF!,"Y")+COUNTIF(#REF!,"Y")+COUNTIF(#REF!,"Y"))</f>
        <v>#REF!</v>
      </c>
      <c r="P12" s="70" t="e">
        <f>IF(AND(N12&gt;0,O12=N12),IF(AND(#REF!=0,#REF!=0),#REF!,IF(#REF!="Yes",#REF!,#REF!)),0)</f>
        <v>#REF!</v>
      </c>
    </row>
    <row r="13" spans="1:16" s="67" customFormat="1" ht="12" customHeight="1" x14ac:dyDescent="0.25">
      <c r="A13" s="65">
        <f t="shared" si="0"/>
        <v>0</v>
      </c>
      <c r="B13" s="101"/>
      <c r="C13" s="101"/>
      <c r="D13" s="118"/>
      <c r="E13" s="118"/>
      <c r="F13" s="118"/>
      <c r="G13" s="102"/>
      <c r="H13" s="310"/>
      <c r="I13" s="107"/>
      <c r="J13" s="66"/>
      <c r="K13" s="73" t="e">
        <f>IF(AND(#REF!="composite wood",(COUNTIF(#REF!,"Y")+COUNTIF(#REF!,"Y")+COUNTIF(#REF!,"Y")+COUNTIF(#REF!,"Y"))=0),"Yes","No")</f>
        <v>#REF!</v>
      </c>
      <c r="L13" s="73" t="e">
        <f>IF(AND(K13="Yes",#REF!="Y"),1,0)</f>
        <v>#REF!</v>
      </c>
      <c r="N13" s="69" t="e">
        <f>IF(#REF!="Yes",1,COUNTIF(#REF!,"Y")+COUNTIF(#REF!,"Y")+COUNTIF(#REF!,"Y")+COUNTIF(#REF!,"Y")+COUNTIF(#REF!,"Y"))</f>
        <v>#REF!</v>
      </c>
      <c r="O13" s="69" t="e">
        <f>IF(#REF!="Yes",1,COUNTIF(#REF!,"Y")+COUNTIF(#REF!,"Y")+COUNTIF(#REF!,"Y")+COUNTIF(#REF!,"Y")+COUNTIF(#REF!,"Y"))</f>
        <v>#REF!</v>
      </c>
      <c r="P13" s="70" t="e">
        <f>IF(AND(N13&gt;0,O13=N13),IF(AND(#REF!=0,#REF!=0),#REF!,IF(#REF!="Yes",#REF!,#REF!)),0)</f>
        <v>#REF!</v>
      </c>
    </row>
    <row r="14" spans="1:16" s="67" customFormat="1" ht="12" customHeight="1" x14ac:dyDescent="0.25">
      <c r="A14" s="65">
        <f t="shared" si="0"/>
        <v>0</v>
      </c>
      <c r="B14" s="101"/>
      <c r="C14" s="101"/>
      <c r="D14" s="118"/>
      <c r="E14" s="118"/>
      <c r="F14" s="118"/>
      <c r="G14" s="102"/>
      <c r="H14" s="310"/>
      <c r="I14" s="107"/>
      <c r="J14" s="66"/>
      <c r="K14" s="73" t="e">
        <f>IF(AND(#REF!="composite wood",(COUNTIF(#REF!,"Y")+COUNTIF(#REF!,"Y")+COUNTIF(#REF!,"Y")+COUNTIF(#REF!,"Y"))=0),"Yes","No")</f>
        <v>#REF!</v>
      </c>
      <c r="L14" s="73" t="e">
        <f>IF(AND(K14="Yes",#REF!="Y"),1,0)</f>
        <v>#REF!</v>
      </c>
      <c r="N14" s="69" t="e">
        <f>IF(#REF!="Yes",1,COUNTIF(#REF!,"Y")+COUNTIF(#REF!,"Y")+COUNTIF(#REF!,"Y")+COUNTIF(#REF!,"Y")+COUNTIF(#REF!,"Y"))</f>
        <v>#REF!</v>
      </c>
      <c r="O14" s="69" t="e">
        <f>IF(#REF!="Yes",1,COUNTIF(#REF!,"Y")+COUNTIF(#REF!,"Y")+COUNTIF(#REF!,"Y")+COUNTIF(#REF!,"Y")+COUNTIF(#REF!,"Y"))</f>
        <v>#REF!</v>
      </c>
      <c r="P14" s="70" t="e">
        <f>IF(AND(N14&gt;0,O14=N14),IF(AND(#REF!=0,#REF!=0),#REF!,IF(#REF!="Yes",#REF!,#REF!)),0)</f>
        <v>#REF!</v>
      </c>
    </row>
    <row r="15" spans="1:16" s="67" customFormat="1" ht="12" customHeight="1" x14ac:dyDescent="0.25">
      <c r="A15" s="65">
        <f t="shared" si="0"/>
        <v>0</v>
      </c>
      <c r="B15" s="101"/>
      <c r="C15" s="101"/>
      <c r="D15" s="118"/>
      <c r="E15" s="118"/>
      <c r="F15" s="118"/>
      <c r="G15" s="102"/>
      <c r="H15" s="310"/>
      <c r="I15" s="107"/>
      <c r="J15" s="66"/>
      <c r="K15" s="73" t="e">
        <f>IF(AND(#REF!="composite wood",(COUNTIF(#REF!,"Y")+COUNTIF(#REF!,"Y")+COUNTIF(#REF!,"Y")+COUNTIF(#REF!,"Y"))=0),"Yes","No")</f>
        <v>#REF!</v>
      </c>
      <c r="L15" s="73" t="e">
        <f>IF(AND(K15="Yes",#REF!="Y"),1,0)</f>
        <v>#REF!</v>
      </c>
      <c r="N15" s="69" t="e">
        <f>IF(#REF!="Yes",1,COUNTIF(#REF!,"Y")+COUNTIF(#REF!,"Y")+COUNTIF(#REF!,"Y")+COUNTIF(#REF!,"Y")+COUNTIF(#REF!,"Y"))</f>
        <v>#REF!</v>
      </c>
      <c r="O15" s="69" t="e">
        <f>IF(#REF!="Yes",1,COUNTIF(#REF!,"Y")+COUNTIF(#REF!,"Y")+COUNTIF(#REF!,"Y")+COUNTIF(#REF!,"Y")+COUNTIF(#REF!,"Y"))</f>
        <v>#REF!</v>
      </c>
      <c r="P15" s="70" t="e">
        <f>IF(AND(N15&gt;0,O15=N15),IF(AND(#REF!=0,#REF!=0),#REF!,IF(#REF!="Yes",#REF!,#REF!)),0)</f>
        <v>#REF!</v>
      </c>
    </row>
    <row r="16" spans="1:16" s="67" customFormat="1" ht="12" customHeight="1" x14ac:dyDescent="0.25">
      <c r="A16" s="65">
        <f t="shared" si="0"/>
        <v>0</v>
      </c>
      <c r="B16" s="101"/>
      <c r="C16" s="101"/>
      <c r="D16" s="118"/>
      <c r="E16" s="118"/>
      <c r="F16" s="118"/>
      <c r="G16" s="102"/>
      <c r="H16" s="310"/>
      <c r="I16" s="107"/>
      <c r="J16" s="66"/>
      <c r="K16" s="73" t="e">
        <f>IF(AND(#REF!="composite wood",(COUNTIF(#REF!,"Y")+COUNTIF(#REF!,"Y")+COUNTIF(#REF!,"Y")+COUNTIF(#REF!,"Y"))=0),"Yes","No")</f>
        <v>#REF!</v>
      </c>
      <c r="L16" s="73" t="e">
        <f>IF(AND(K16="Yes",#REF!="Y"),1,0)</f>
        <v>#REF!</v>
      </c>
      <c r="N16" s="69" t="e">
        <f>IF(#REF!="Yes",1,COUNTIF(#REF!,"Y")+COUNTIF(#REF!,"Y")+COUNTIF(#REF!,"Y")+COUNTIF(#REF!,"Y")+COUNTIF(#REF!,"Y"))</f>
        <v>#REF!</v>
      </c>
      <c r="O16" s="69" t="e">
        <f>IF(#REF!="Yes",1,COUNTIF(#REF!,"Y")+COUNTIF(#REF!,"Y")+COUNTIF(#REF!,"Y")+COUNTIF(#REF!,"Y")+COUNTIF(#REF!,"Y"))</f>
        <v>#REF!</v>
      </c>
      <c r="P16" s="70" t="e">
        <f>IF(AND(N16&gt;0,O16=N16),IF(AND(#REF!=0,#REF!=0),#REF!,IF(#REF!="Yes",#REF!,#REF!)),0)</f>
        <v>#REF!</v>
      </c>
    </row>
    <row r="17" spans="1:16" s="67" customFormat="1" ht="12" customHeight="1" x14ac:dyDescent="0.25">
      <c r="A17" s="65">
        <f t="shared" si="0"/>
        <v>0</v>
      </c>
      <c r="B17" s="101"/>
      <c r="C17" s="101"/>
      <c r="D17" s="118"/>
      <c r="E17" s="118"/>
      <c r="F17" s="118"/>
      <c r="G17" s="102"/>
      <c r="H17" s="310"/>
      <c r="I17" s="107"/>
      <c r="J17" s="66"/>
      <c r="K17" s="73" t="e">
        <f>IF(AND(#REF!="composite wood",(COUNTIF(#REF!,"Y")+COUNTIF(#REF!,"Y")+COUNTIF(#REF!,"Y")+COUNTIF(#REF!,"Y"))=0),"Yes","No")</f>
        <v>#REF!</v>
      </c>
      <c r="L17" s="73" t="e">
        <f>IF(AND(K17="Yes",#REF!="Y"),1,0)</f>
        <v>#REF!</v>
      </c>
      <c r="N17" s="69" t="e">
        <f>IF(#REF!="Yes",1,COUNTIF(#REF!,"Y")+COUNTIF(#REF!,"Y")+COUNTIF(#REF!,"Y")+COUNTIF(#REF!,"Y")+COUNTIF(#REF!,"Y"))</f>
        <v>#REF!</v>
      </c>
      <c r="O17" s="69" t="e">
        <f>IF(#REF!="Yes",1,COUNTIF(#REF!,"Y")+COUNTIF(#REF!,"Y")+COUNTIF(#REF!,"Y")+COUNTIF(#REF!,"Y")+COUNTIF(#REF!,"Y"))</f>
        <v>#REF!</v>
      </c>
      <c r="P17" s="70" t="e">
        <f>IF(AND(N17&gt;0,O17=N17),IF(AND(#REF!=0,#REF!=0),#REF!,IF(#REF!="Yes",#REF!,#REF!)),0)</f>
        <v>#REF!</v>
      </c>
    </row>
    <row r="18" spans="1:16" s="67" customFormat="1" ht="12" customHeight="1" x14ac:dyDescent="0.25">
      <c r="A18" s="65">
        <f t="shared" si="0"/>
        <v>0</v>
      </c>
      <c r="B18" s="101"/>
      <c r="C18" s="101"/>
      <c r="D18" s="118"/>
      <c r="E18" s="118"/>
      <c r="F18" s="118"/>
      <c r="G18" s="102"/>
      <c r="H18" s="310"/>
      <c r="I18" s="107"/>
      <c r="J18" s="66"/>
      <c r="K18" s="73" t="e">
        <f>IF(AND(#REF!="composite wood",(COUNTIF(#REF!,"Y")+COUNTIF(#REF!,"Y")+COUNTIF(#REF!,"Y")+COUNTIF(#REF!,"Y"))=0),"Yes","No")</f>
        <v>#REF!</v>
      </c>
      <c r="L18" s="73" t="e">
        <f>IF(AND(K18="Yes",#REF!="Y"),1,0)</f>
        <v>#REF!</v>
      </c>
      <c r="N18" s="69" t="e">
        <f>IF(#REF!="Yes",1,COUNTIF(#REF!,"Y")+COUNTIF(#REF!,"Y")+COUNTIF(#REF!,"Y")+COUNTIF(#REF!,"Y")+COUNTIF(#REF!,"Y"))</f>
        <v>#REF!</v>
      </c>
      <c r="O18" s="69" t="e">
        <f>IF(#REF!="Yes",1,COUNTIF(#REF!,"Y")+COUNTIF(#REF!,"Y")+COUNTIF(#REF!,"Y")+COUNTIF(#REF!,"Y")+COUNTIF(#REF!,"Y"))</f>
        <v>#REF!</v>
      </c>
      <c r="P18" s="70" t="e">
        <f>IF(AND(N18&gt;0,O18=N18),IF(AND(#REF!=0,#REF!=0),#REF!,IF(#REF!="Yes",#REF!,#REF!)),0)</f>
        <v>#REF!</v>
      </c>
    </row>
    <row r="19" spans="1:16" s="67" customFormat="1" ht="12" customHeight="1" x14ac:dyDescent="0.25">
      <c r="A19" s="65">
        <f t="shared" si="0"/>
        <v>0</v>
      </c>
      <c r="B19" s="101"/>
      <c r="C19" s="101"/>
      <c r="D19" s="118"/>
      <c r="E19" s="118"/>
      <c r="F19" s="118"/>
      <c r="G19" s="102"/>
      <c r="H19" s="310"/>
      <c r="I19" s="107"/>
      <c r="J19" s="66"/>
      <c r="K19" s="73" t="e">
        <f>IF(AND(#REF!="composite wood",(COUNTIF(#REF!,"Y")+COUNTIF(#REF!,"Y")+COUNTIF(#REF!,"Y")+COUNTIF(#REF!,"Y"))=0),"Yes","No")</f>
        <v>#REF!</v>
      </c>
      <c r="L19" s="73" t="e">
        <f>IF(AND(K19="Yes",#REF!="Y"),1,0)</f>
        <v>#REF!</v>
      </c>
      <c r="N19" s="69" t="e">
        <f>IF(#REF!="Yes",1,COUNTIF(#REF!,"Y")+COUNTIF(#REF!,"Y")+COUNTIF(#REF!,"Y")+COUNTIF(#REF!,"Y")+COUNTIF(#REF!,"Y"))</f>
        <v>#REF!</v>
      </c>
      <c r="O19" s="69" t="e">
        <f>IF(#REF!="Yes",1,COUNTIF(#REF!,"Y")+COUNTIF(#REF!,"Y")+COUNTIF(#REF!,"Y")+COUNTIF(#REF!,"Y")+COUNTIF(#REF!,"Y"))</f>
        <v>#REF!</v>
      </c>
      <c r="P19" s="70" t="e">
        <f>IF(AND(N19&gt;0,O19=N19),IF(AND(#REF!=0,#REF!=0),#REF!,IF(#REF!="Yes",#REF!,#REF!)),0)</f>
        <v>#REF!</v>
      </c>
    </row>
    <row r="20" spans="1:16" s="67" customFormat="1" ht="12" customHeight="1" x14ac:dyDescent="0.25">
      <c r="A20" s="65"/>
      <c r="B20" s="101"/>
      <c r="C20" s="101"/>
      <c r="D20" s="118"/>
      <c r="E20" s="118"/>
      <c r="F20" s="118"/>
      <c r="G20" s="102"/>
      <c r="H20" s="310"/>
      <c r="I20" s="107"/>
      <c r="J20" s="66"/>
      <c r="K20" s="73" t="e">
        <f>IF(AND(#REF!="composite wood",(COUNTIF(#REF!,"Y")+COUNTIF(#REF!,"Y")+COUNTIF(#REF!,"Y")+COUNTIF(#REF!,"Y"))=0),"Yes","No")</f>
        <v>#REF!</v>
      </c>
      <c r="L20" s="73" t="e">
        <f>IF(AND(K20="Yes",#REF!="Y"),1,0)</f>
        <v>#REF!</v>
      </c>
      <c r="N20" s="69" t="e">
        <f>IF(#REF!="Yes",1,COUNTIF(#REF!,"Y")+COUNTIF(#REF!,"Y")+COUNTIF(#REF!,"Y")+COUNTIF(#REF!,"Y")+COUNTIF(#REF!,"Y"))</f>
        <v>#REF!</v>
      </c>
      <c r="O20" s="69" t="e">
        <f>IF(#REF!="Yes",1,COUNTIF(#REF!,"Y")+COUNTIF(#REF!,"Y")+COUNTIF(#REF!,"Y")+COUNTIF(#REF!,"Y")+COUNTIF(#REF!,"Y"))</f>
        <v>#REF!</v>
      </c>
      <c r="P20" s="70" t="e">
        <f>IF(AND(N20&gt;0,O20=N20),IF(AND(#REF!=0,#REF!=0),#REF!,IF(#REF!="Yes",#REF!,#REF!)),0)</f>
        <v>#REF!</v>
      </c>
    </row>
    <row r="21" spans="1:16" s="67" customFormat="1" ht="12" customHeight="1" x14ac:dyDescent="0.25">
      <c r="A21" s="65"/>
      <c r="B21" s="101"/>
      <c r="C21" s="101"/>
      <c r="D21" s="118"/>
      <c r="E21" s="118"/>
      <c r="F21" s="118"/>
      <c r="G21" s="102"/>
      <c r="H21" s="310"/>
      <c r="I21" s="107"/>
      <c r="J21" s="66"/>
      <c r="K21" s="73" t="e">
        <f>IF(AND(#REF!="composite wood",(COUNTIF(#REF!,"Y")+COUNTIF(#REF!,"Y")+COUNTIF(#REF!,"Y")+COUNTIF(#REF!,"Y"))=0),"Yes","No")</f>
        <v>#REF!</v>
      </c>
      <c r="L21" s="73" t="e">
        <f>IF(AND(K21="Yes",#REF!="Y"),1,0)</f>
        <v>#REF!</v>
      </c>
      <c r="N21" s="69" t="e">
        <f>IF(#REF!="Yes",1,COUNTIF(#REF!,"Y")+COUNTIF(#REF!,"Y")+COUNTIF(#REF!,"Y")+COUNTIF(#REF!,"Y")+COUNTIF(#REF!,"Y"))</f>
        <v>#REF!</v>
      </c>
      <c r="O21" s="69" t="e">
        <f>IF(#REF!="Yes",1,COUNTIF(#REF!,"Y")+COUNTIF(#REF!,"Y")+COUNTIF(#REF!,"Y")+COUNTIF(#REF!,"Y")+COUNTIF(#REF!,"Y"))</f>
        <v>#REF!</v>
      </c>
      <c r="P21" s="70" t="e">
        <f>IF(AND(N21&gt;0,O21=N21),IF(AND(#REF!=0,#REF!=0),#REF!,IF(#REF!="Yes",#REF!,#REF!)),0)</f>
        <v>#REF!</v>
      </c>
    </row>
    <row r="22" spans="1:16" s="3" customFormat="1" ht="21" customHeight="1" x14ac:dyDescent="0.25">
      <c r="A22" s="58" t="s">
        <v>105</v>
      </c>
      <c r="B22" s="108"/>
      <c r="C22" s="108"/>
      <c r="D22" s="109"/>
      <c r="E22" s="109"/>
      <c r="F22" s="109"/>
      <c r="G22" s="110"/>
      <c r="H22" s="311"/>
      <c r="I22" s="112"/>
      <c r="J22" s="4"/>
    </row>
    <row r="23" spans="1:16" s="3" customFormat="1" ht="30.75" customHeight="1" x14ac:dyDescent="0.25">
      <c r="A23" s="58"/>
      <c r="B23" s="91"/>
      <c r="C23" s="91"/>
      <c r="D23" s="31"/>
      <c r="E23" s="31"/>
      <c r="F23" s="31"/>
      <c r="H23" s="94"/>
      <c r="I23" s="1"/>
      <c r="J23" s="4"/>
    </row>
    <row r="24" spans="1:16" s="3" customFormat="1" ht="27.75" customHeight="1" x14ac:dyDescent="0.25">
      <c r="A24" s="58"/>
      <c r="B24" s="361" t="s">
        <v>325</v>
      </c>
      <c r="C24" s="361"/>
      <c r="D24" s="361"/>
      <c r="E24" s="361"/>
      <c r="F24" s="115" t="str">
        <f>IF($E$5="Cost", SUM(E10:E21), "n/a")</f>
        <v>n/a</v>
      </c>
      <c r="H24" s="94"/>
      <c r="I24" s="1"/>
      <c r="J24" s="4"/>
    </row>
    <row r="25" spans="1:16" s="3" customFormat="1" ht="30" customHeight="1" x14ac:dyDescent="0.25">
      <c r="A25" s="58"/>
      <c r="B25" s="360" t="s">
        <v>326</v>
      </c>
      <c r="C25" s="360"/>
      <c r="D25" s="360"/>
      <c r="E25" s="360"/>
      <c r="F25" s="115">
        <f>IF($E$5="surface area","n/a",SUMIFS(E10:E21,G10:G21,"&lt;&gt;Does not meet criteria",G10:G21,"&lt;&gt;"))</f>
        <v>0</v>
      </c>
      <c r="H25" s="94"/>
      <c r="I25" s="1"/>
      <c r="J25" s="4"/>
    </row>
    <row r="26" spans="1:16" s="3" customFormat="1" ht="45" customHeight="1" x14ac:dyDescent="0.25">
      <c r="A26" s="58"/>
      <c r="B26" s="360" t="s">
        <v>327</v>
      </c>
      <c r="C26" s="360"/>
      <c r="D26" s="360"/>
      <c r="E26" s="360"/>
      <c r="F26" s="169" t="str">
        <f>IF($E$5="Cost",IFERROR($F25/$F24,0),"n/a")</f>
        <v>n/a</v>
      </c>
      <c r="H26"/>
      <c r="I26"/>
      <c r="J26" s="4"/>
    </row>
    <row r="27" spans="1:16" s="3" customFormat="1" ht="21" customHeight="1" x14ac:dyDescent="0.25">
      <c r="A27" s="58"/>
      <c r="B27" s="99"/>
      <c r="C27" s="99"/>
      <c r="D27" s="99"/>
      <c r="E27" s="99"/>
      <c r="F27" s="31"/>
      <c r="H27"/>
      <c r="I27"/>
      <c r="J27" s="4"/>
    </row>
    <row r="28" spans="1:16" s="3" customFormat="1" ht="22.5" customHeight="1" x14ac:dyDescent="0.25">
      <c r="A28" s="58"/>
      <c r="B28" s="362" t="str">
        <f>"Total surface area of ceilings" &amp; IF(Instructions!$H$10="IP Units", " (sq ft)", IF(Instructions!$H$10="SI Units"," (sq m)"))</f>
        <v>Total surface area of ceilings (sq ft)</v>
      </c>
      <c r="C28" s="362"/>
      <c r="D28" s="362"/>
      <c r="E28" s="362"/>
      <c r="F28" s="115" t="str">
        <f>IF($E$5="Surface area", SUM(F10:F21), "n/a")</f>
        <v>n/a</v>
      </c>
      <c r="H28"/>
      <c r="I28"/>
      <c r="J28" s="4"/>
    </row>
    <row r="29" spans="1:16" s="3" customFormat="1" ht="30.6" customHeight="1" x14ac:dyDescent="0.25">
      <c r="A29" s="58"/>
      <c r="B29" s="360" t="str">
        <f>"Surface area of ceilings compliant with VOC emissions evaluation, inherently nonemitting sources criteria, or salvaged and reused materials criteria" &amp; IF(Instructions!$H$10="IP Units", " (sq ft)", IF(Instructions!$H$10="SI Units"," (sq m)"))</f>
        <v>Surface area of ceilings compliant with VOC emissions evaluation, inherently nonemitting sources criteria, or salvaged and reused materials criteria (sq ft)</v>
      </c>
      <c r="C29" s="360"/>
      <c r="D29" s="360"/>
      <c r="E29" s="360"/>
      <c r="F29" s="115">
        <f>IF($E$5="cost","n/a",SUMIFS(F10:F21, G10:G21,"&lt;&gt;Does not meet criteria", G10:G21,"&lt;&gt;"))</f>
        <v>0</v>
      </c>
      <c r="H29"/>
      <c r="I29"/>
      <c r="J29" s="4"/>
    </row>
    <row r="30" spans="1:16" s="3" customFormat="1" ht="39" customHeight="1" x14ac:dyDescent="0.25">
      <c r="A30" s="58"/>
      <c r="B30" s="360" t="s">
        <v>328</v>
      </c>
      <c r="C30" s="360"/>
      <c r="D30" s="360"/>
      <c r="E30" s="360"/>
      <c r="F30" s="169" t="str">
        <f>IF($E$5="Surface area",IFERROR($F29/$F28,0),"n/a")</f>
        <v>n/a</v>
      </c>
      <c r="H30"/>
      <c r="I30"/>
      <c r="J30" s="4"/>
    </row>
    <row r="31" spans="1:16" s="3" customFormat="1" ht="21" customHeight="1" x14ac:dyDescent="0.25">
      <c r="A31" s="58"/>
      <c r="B31" s="31"/>
      <c r="C31" s="31"/>
      <c r="D31" s="31"/>
      <c r="E31" s="31"/>
      <c r="F31" s="31"/>
      <c r="H31"/>
      <c r="I31"/>
      <c r="J31" s="4"/>
    </row>
    <row r="32" spans="1:16" s="75" customFormat="1" ht="32.25" customHeight="1" x14ac:dyDescent="0.25">
      <c r="H32"/>
      <c r="I32"/>
      <c r="J32" s="96"/>
    </row>
    <row r="33" spans="4:10" s="75" customFormat="1" ht="37.5" customHeight="1" x14ac:dyDescent="0.25">
      <c r="D33" s="97"/>
      <c r="E33" s="97"/>
      <c r="H33"/>
      <c r="I33"/>
      <c r="J33" s="96"/>
    </row>
    <row r="34" spans="4:10" s="75" customFormat="1" ht="39" customHeight="1" x14ac:dyDescent="0.25">
      <c r="H34"/>
      <c r="I34"/>
      <c r="J34" s="96"/>
    </row>
    <row r="35" spans="4:10" s="31" customFormat="1" ht="21" customHeight="1" x14ac:dyDescent="0.25">
      <c r="H35"/>
      <c r="I35"/>
      <c r="J35" s="96"/>
    </row>
    <row r="36" spans="4:10" s="31" customFormat="1" ht="21" customHeight="1" x14ac:dyDescent="0.25">
      <c r="H36"/>
      <c r="I36"/>
      <c r="J36" s="96"/>
    </row>
    <row r="37" spans="4:10" s="31" customFormat="1" ht="21" customHeight="1" x14ac:dyDescent="0.25">
      <c r="H37"/>
      <c r="I37"/>
      <c r="J37" s="96"/>
    </row>
    <row r="38" spans="4:10" s="31" customFormat="1" ht="21" customHeight="1" x14ac:dyDescent="0.25">
      <c r="H38"/>
      <c r="I38"/>
      <c r="J38" s="96"/>
    </row>
    <row r="39" spans="4:10" s="75" customFormat="1" ht="21" customHeight="1" x14ac:dyDescent="0.25">
      <c r="H39"/>
      <c r="I39"/>
      <c r="J39" s="96"/>
    </row>
    <row r="40" spans="4:10" ht="21" customHeight="1" x14ac:dyDescent="0.25">
      <c r="H40"/>
      <c r="I40"/>
    </row>
    <row r="41" spans="4:10" ht="21" customHeight="1" x14ac:dyDescent="0.25">
      <c r="H41"/>
      <c r="I41"/>
    </row>
    <row r="42" spans="4:10" x14ac:dyDescent="0.25">
      <c r="H42"/>
      <c r="I42"/>
    </row>
  </sheetData>
  <sheetProtection algorithmName="SHA-512" hashValue="XScgzUl3FLWKnQAKycpp6wMRtHqGCiCZRk1ahg6f7y3qTC3fwJ9svi2zlW91upY05lFLiC7832Pgbn6agy6Rtg==" saltValue="Kt5nppm8zgOhyj356wun8Q==" spinCount="100000" sheet="1" objects="1" scenarios="1" formatColumns="0" formatRows="0"/>
  <mergeCells count="18">
    <mergeCell ref="P8:P9"/>
    <mergeCell ref="B24:E24"/>
    <mergeCell ref="B25:E25"/>
    <mergeCell ref="B26:E26"/>
    <mergeCell ref="B28:E28"/>
    <mergeCell ref="I8:I9"/>
    <mergeCell ref="K8:K9"/>
    <mergeCell ref="L8:L9"/>
    <mergeCell ref="N8:N9"/>
    <mergeCell ref="O8:O9"/>
    <mergeCell ref="B8:B9"/>
    <mergeCell ref="C8:C9"/>
    <mergeCell ref="D8:D9"/>
    <mergeCell ref="E8:E9"/>
    <mergeCell ref="F8:F9"/>
    <mergeCell ref="G8:G9"/>
    <mergeCell ref="B30:E30"/>
    <mergeCell ref="B29:E29"/>
  </mergeCells>
  <conditionalFormatting sqref="E10:E21">
    <cfRule type="expression" dxfId="7" priority="4">
      <formula>$E$5="Surface area"</formula>
    </cfRule>
  </conditionalFormatting>
  <conditionalFormatting sqref="F10:F21">
    <cfRule type="expression" dxfId="6" priority="3">
      <formula>$E$5="Cost"</formula>
    </cfRule>
  </conditionalFormatting>
  <dataValidations count="3">
    <dataValidation type="list" allowBlank="1" showInputMessage="1" showErrorMessage="1" sqref="E5" xr:uid="{00000000-0002-0000-0500-000000000000}">
      <formula1>"Cost, Surface area"</formula1>
    </dataValidation>
    <dataValidation type="custom" allowBlank="1" showInputMessage="1" showErrorMessage="1" sqref="F10:F21" xr:uid="{00000000-0002-0000-0500-000001000000}">
      <formula1>AND($E$5="Surface area", ISNUMBER(F10))</formula1>
    </dataValidation>
    <dataValidation type="custom" allowBlank="1" showInputMessage="1" showErrorMessage="1" sqref="E10:E21" xr:uid="{00000000-0002-0000-0500-000002000000}">
      <formula1>AND($E$5="Cost", ISNUMBER(E10))</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addA">
                <anchor moveWithCells="1">
                  <from>
                    <xdr:col>1</xdr:col>
                    <xdr:colOff>9525</xdr:colOff>
                    <xdr:row>31</xdr:row>
                    <xdr:rowOff>180975</xdr:rowOff>
                  </from>
                  <to>
                    <xdr:col>1</xdr:col>
                    <xdr:colOff>1400175</xdr:colOff>
                    <xdr:row>32</xdr:row>
                    <xdr:rowOff>28575</xdr:rowOff>
                  </to>
                </anchor>
              </controlPr>
            </control>
          </mc:Choice>
        </mc:AlternateContent>
        <mc:AlternateContent xmlns:mc="http://schemas.openxmlformats.org/markup-compatibility/2006">
          <mc:Choice Requires="x14">
            <control shapeId="14338" r:id="rId5" name="Button 2">
              <controlPr defaultSize="0" print="0" autoFill="0" autoPict="0" macro="[0]!DeleteRow">
                <anchor moveWithCells="1">
                  <from>
                    <xdr:col>3</xdr:col>
                    <xdr:colOff>838200</xdr:colOff>
                    <xdr:row>31</xdr:row>
                    <xdr:rowOff>180975</xdr:rowOff>
                  </from>
                  <to>
                    <xdr:col>4</xdr:col>
                    <xdr:colOff>1219200</xdr:colOff>
                    <xdr:row>32</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3000000}">
          <x14:formula1>
            <xm:f>Instructions!$K$342:$K$346</xm:f>
          </x14:formula1>
          <xm:sqref>G10:G21</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1:P42"/>
  <sheetViews>
    <sheetView showGridLines="0" zoomScale="80" zoomScaleNormal="80" zoomScalePageLayoutView="80" workbookViewId="0">
      <pane ySplit="9" topLeftCell="A10" activePane="bottomLeft" state="frozen"/>
      <selection pane="bottomLeft" activeCell="B8" sqref="B8:B9"/>
    </sheetView>
  </sheetViews>
  <sheetFormatPr defaultColWidth="8.85546875" defaultRowHeight="15" x14ac:dyDescent="0.25"/>
  <cols>
    <col min="1" max="1" width="2.7109375" style="2" customWidth="1"/>
    <col min="2" max="2" width="27.7109375" style="2" customWidth="1"/>
    <col min="3" max="3" width="14.85546875" style="2" customWidth="1"/>
    <col min="4" max="4" width="15" style="2" customWidth="1"/>
    <col min="5" max="6" width="20.7109375" style="2" customWidth="1"/>
    <col min="7" max="7" width="30" style="2" customWidth="1"/>
    <col min="8" max="8" width="2.42578125" style="2" customWidth="1"/>
    <col min="9" max="9" width="45.85546875" style="2" customWidth="1"/>
    <col min="10" max="10" width="4" style="4" customWidth="1"/>
    <col min="11" max="12" width="13.28515625" style="2" hidden="1" customWidth="1"/>
    <col min="13" max="13" width="5.7109375" style="2" hidden="1" customWidth="1"/>
    <col min="14" max="15" width="12.42578125" style="2" hidden="1" customWidth="1"/>
    <col min="16" max="16" width="13" style="2" hidden="1" customWidth="1"/>
    <col min="17" max="16384" width="8.85546875" style="2"/>
  </cols>
  <sheetData>
    <row r="1" spans="1:16" ht="15" customHeight="1" x14ac:dyDescent="0.2">
      <c r="A1" s="5"/>
      <c r="B1" s="5"/>
      <c r="C1" s="5"/>
      <c r="D1" s="5"/>
      <c r="E1" s="5"/>
      <c r="F1" s="5"/>
      <c r="G1" s="5"/>
      <c r="H1" s="5"/>
      <c r="I1" s="5"/>
      <c r="J1" s="2"/>
    </row>
    <row r="2" spans="1:16" ht="20.25" customHeight="1" x14ac:dyDescent="0.2">
      <c r="A2" s="6"/>
      <c r="B2" s="7" t="s">
        <v>296</v>
      </c>
      <c r="C2" s="7"/>
      <c r="D2" s="8"/>
      <c r="E2" s="8"/>
      <c r="F2" s="9"/>
      <c r="G2" s="9"/>
      <c r="H2" s="8"/>
      <c r="I2" s="8"/>
      <c r="J2" s="2"/>
    </row>
    <row r="3" spans="1:16" ht="15.75" customHeight="1" x14ac:dyDescent="0.2">
      <c r="A3" s="5"/>
      <c r="B3" s="5"/>
      <c r="C3" s="5"/>
      <c r="D3" s="5"/>
      <c r="E3" s="5"/>
      <c r="F3" s="5"/>
      <c r="G3" s="5"/>
      <c r="H3" s="5"/>
      <c r="I3" s="5"/>
      <c r="J3" s="2"/>
    </row>
    <row r="4" spans="1:16" ht="22.5" customHeight="1" x14ac:dyDescent="0.25"/>
    <row r="5" spans="1:16" ht="15.6" customHeight="1" x14ac:dyDescent="0.25">
      <c r="B5" s="90" t="s">
        <v>272</v>
      </c>
      <c r="E5" s="139"/>
    </row>
    <row r="6" spans="1:16" ht="15.75" customHeight="1" x14ac:dyDescent="0.25">
      <c r="B6" s="90"/>
    </row>
    <row r="7" spans="1:16" ht="22.5" customHeight="1" x14ac:dyDescent="0.25"/>
    <row r="8" spans="1:16" ht="24.75" customHeight="1" x14ac:dyDescent="0.25">
      <c r="B8" s="350" t="s">
        <v>270</v>
      </c>
      <c r="C8" s="350" t="s">
        <v>417</v>
      </c>
      <c r="D8" s="350" t="s">
        <v>4</v>
      </c>
      <c r="E8" s="350" t="s">
        <v>284</v>
      </c>
      <c r="F8" s="350" t="str">
        <f>"Product surface area" &amp; IF(Instructions!$H$10="IP Units", " (sq ft)", IF(Instructions!$H$10="SI Units"," (sq m)"))</f>
        <v>Product surface area (sq ft)</v>
      </c>
      <c r="G8" s="347" t="s">
        <v>290</v>
      </c>
      <c r="H8" s="309"/>
      <c r="I8" s="350" t="s">
        <v>431</v>
      </c>
      <c r="K8" s="344" t="s">
        <v>102</v>
      </c>
      <c r="L8" s="344" t="s">
        <v>103</v>
      </c>
      <c r="N8" s="346" t="s">
        <v>108</v>
      </c>
      <c r="O8" s="346" t="s">
        <v>109</v>
      </c>
      <c r="P8" s="343" t="s">
        <v>96</v>
      </c>
    </row>
    <row r="9" spans="1:16" ht="51" customHeight="1" x14ac:dyDescent="0.25">
      <c r="B9" s="350"/>
      <c r="C9" s="350"/>
      <c r="D9" s="350"/>
      <c r="E9" s="350"/>
      <c r="F9" s="350"/>
      <c r="G9" s="347"/>
      <c r="H9" s="310"/>
      <c r="I9" s="350"/>
      <c r="K9" s="345"/>
      <c r="L9" s="345"/>
      <c r="N9" s="346"/>
      <c r="O9" s="346"/>
      <c r="P9" s="343"/>
    </row>
    <row r="10" spans="1:16" s="67" customFormat="1" ht="12" customHeight="1" x14ac:dyDescent="0.25">
      <c r="A10" s="65">
        <f t="shared" ref="A10:A19" si="0">IF(D10&gt;=0,0,0)</f>
        <v>0</v>
      </c>
      <c r="B10" s="101"/>
      <c r="C10" s="101"/>
      <c r="D10" s="118"/>
      <c r="E10" s="118"/>
      <c r="F10" s="118"/>
      <c r="G10" s="102"/>
      <c r="H10" s="310"/>
      <c r="I10" s="107"/>
      <c r="J10" s="66"/>
      <c r="K10" s="68" t="e">
        <f>IF(AND(#REF!="composite wood",(COUNTIF(#REF!,"Y")+COUNTIF(#REF!,"Y")+COUNTIF(#REF!,"Y")+COUNTIF(#REF!,"Y"))=0),"Yes","No")</f>
        <v>#REF!</v>
      </c>
      <c r="L10" s="68" t="e">
        <f>IF(AND(K10="Yes",#REF!="Y"),1,0)</f>
        <v>#REF!</v>
      </c>
      <c r="N10" s="69" t="e">
        <f>IF(#REF!="Inherently nonemitting",1,COUNTIF(#REF!,"Y")+COUNTIF(#REF!,"Y")+COUNTIF(#REF!,"Y")+COUNTIF(#REF!,"Y")+COUNTIF(#REF!,"Y"))</f>
        <v>#REF!</v>
      </c>
      <c r="O10" s="69" t="e">
        <f>IF(#REF!="Yes",1,COUNTIF(#REF!,"Y")+COUNTIF(#REF!,"Y")+COUNTIF(#REF!,"Y")+COUNTIF(#REF!,"Y")+COUNTIF(#REF!,"Y"))</f>
        <v>#REF!</v>
      </c>
      <c r="P10" s="70" t="e">
        <f>IF(AND(N10&gt;0,O10=N10),IF(AND(#REF!=0,#REF!=0),#REF!,IF(#REF!="Yes",#REF!,#REF!)),0)</f>
        <v>#REF!</v>
      </c>
    </row>
    <row r="11" spans="1:16" s="67" customFormat="1" ht="12" customHeight="1" x14ac:dyDescent="0.25">
      <c r="A11" s="65">
        <f t="shared" si="0"/>
        <v>0</v>
      </c>
      <c r="B11" s="101"/>
      <c r="C11" s="101"/>
      <c r="D11" s="118"/>
      <c r="E11" s="118"/>
      <c r="F11" s="118"/>
      <c r="G11" s="102"/>
      <c r="H11" s="310"/>
      <c r="I11" s="107"/>
      <c r="J11" s="66"/>
      <c r="K11" s="73" t="e">
        <f>IF(AND(#REF!="composite wood",(COUNTIF(#REF!,"Y")+COUNTIF(#REF!,"Y")+COUNTIF(#REF!,"Y")+COUNTIF(#REF!,"Y"))=0),"Yes","No")</f>
        <v>#REF!</v>
      </c>
      <c r="L11" s="73" t="e">
        <f>IF(AND(K11="Yes",#REF!="Y"),1,0)</f>
        <v>#REF!</v>
      </c>
      <c r="N11" s="69" t="e">
        <f>IF(#REF!="Yes",1,COUNTIF(#REF!,"Y")+COUNTIF(#REF!,"Y")+COUNTIF(#REF!,"Y")+COUNTIF(#REF!,"Y")+COUNTIF(#REF!,"Y"))</f>
        <v>#REF!</v>
      </c>
      <c r="O11" s="69" t="e">
        <f>IF(#REF!="Yes",1,COUNTIF(#REF!,"Y")+COUNTIF(#REF!,"Y")+COUNTIF(#REF!,"Y")+COUNTIF(#REF!,"Y")+COUNTIF(#REF!,"Y"))</f>
        <v>#REF!</v>
      </c>
      <c r="P11" s="70" t="e">
        <f>IF(AND(N11&gt;0,O11=N11),IF(AND(#REF!=0,#REF!=0),#REF!,IF(#REF!="Yes",#REF!,#REF!)),0)</f>
        <v>#REF!</v>
      </c>
    </row>
    <row r="12" spans="1:16" s="67" customFormat="1" ht="12" customHeight="1" x14ac:dyDescent="0.25">
      <c r="A12" s="65">
        <f t="shared" si="0"/>
        <v>0</v>
      </c>
      <c r="B12" s="101"/>
      <c r="C12" s="101"/>
      <c r="D12" s="118"/>
      <c r="E12" s="118"/>
      <c r="F12" s="118"/>
      <c r="G12" s="102"/>
      <c r="H12" s="310"/>
      <c r="I12" s="107"/>
      <c r="J12" s="66"/>
      <c r="K12" s="73" t="e">
        <f>IF(AND(#REF!="composite wood",(COUNTIF(#REF!,"Y")+COUNTIF(#REF!,"Y")+COUNTIF(#REF!,"Y")+COUNTIF(#REF!,"Y"))=0),"Yes","No")</f>
        <v>#REF!</v>
      </c>
      <c r="L12" s="73" t="e">
        <f>IF(AND(K12="Yes",#REF!="Y"),1,0)</f>
        <v>#REF!</v>
      </c>
      <c r="N12" s="69" t="e">
        <f>IF(#REF!="Yes",1,COUNTIF(#REF!,"Y")+COUNTIF(#REF!,"Y")+COUNTIF(#REF!,"Y")+COUNTIF(#REF!,"Y")+COUNTIF(#REF!,"Y"))</f>
        <v>#REF!</v>
      </c>
      <c r="O12" s="69" t="e">
        <f>IF(#REF!="Yes",1,COUNTIF(#REF!,"Y")+COUNTIF(#REF!,"Y")+COUNTIF(#REF!,"Y")+COUNTIF(#REF!,"Y")+COUNTIF(#REF!,"Y"))</f>
        <v>#REF!</v>
      </c>
      <c r="P12" s="70" t="e">
        <f>IF(AND(N12&gt;0,O12=N12),IF(AND(#REF!=0,#REF!=0),#REF!,IF(#REF!="Yes",#REF!,#REF!)),0)</f>
        <v>#REF!</v>
      </c>
    </row>
    <row r="13" spans="1:16" s="67" customFormat="1" ht="12" customHeight="1" x14ac:dyDescent="0.25">
      <c r="A13" s="65">
        <f t="shared" si="0"/>
        <v>0</v>
      </c>
      <c r="B13" s="101"/>
      <c r="C13" s="101"/>
      <c r="D13" s="118"/>
      <c r="E13" s="118"/>
      <c r="F13" s="118"/>
      <c r="G13" s="102"/>
      <c r="H13" s="310"/>
      <c r="I13" s="107"/>
      <c r="J13" s="66"/>
      <c r="K13" s="73" t="e">
        <f>IF(AND(#REF!="composite wood",(COUNTIF(#REF!,"Y")+COUNTIF(#REF!,"Y")+COUNTIF(#REF!,"Y")+COUNTIF(#REF!,"Y"))=0),"Yes","No")</f>
        <v>#REF!</v>
      </c>
      <c r="L13" s="73" t="e">
        <f>IF(AND(K13="Yes",#REF!="Y"),1,0)</f>
        <v>#REF!</v>
      </c>
      <c r="N13" s="69" t="e">
        <f>IF(#REF!="Yes",1,COUNTIF(#REF!,"Y")+COUNTIF(#REF!,"Y")+COUNTIF(#REF!,"Y")+COUNTIF(#REF!,"Y")+COUNTIF(#REF!,"Y"))</f>
        <v>#REF!</v>
      </c>
      <c r="O13" s="69" t="e">
        <f>IF(#REF!="Yes",1,COUNTIF(#REF!,"Y")+COUNTIF(#REF!,"Y")+COUNTIF(#REF!,"Y")+COUNTIF(#REF!,"Y")+COUNTIF(#REF!,"Y"))</f>
        <v>#REF!</v>
      </c>
      <c r="P13" s="70" t="e">
        <f>IF(AND(N13&gt;0,O13=N13),IF(AND(#REF!=0,#REF!=0),#REF!,IF(#REF!="Yes",#REF!,#REF!)),0)</f>
        <v>#REF!</v>
      </c>
    </row>
    <row r="14" spans="1:16" s="67" customFormat="1" ht="12" customHeight="1" x14ac:dyDescent="0.25">
      <c r="A14" s="65">
        <f t="shared" si="0"/>
        <v>0</v>
      </c>
      <c r="B14" s="101"/>
      <c r="C14" s="101"/>
      <c r="D14" s="118"/>
      <c r="E14" s="118"/>
      <c r="F14" s="118"/>
      <c r="G14" s="102"/>
      <c r="H14" s="310"/>
      <c r="I14" s="107"/>
      <c r="J14" s="66"/>
      <c r="K14" s="73" t="e">
        <f>IF(AND(#REF!="composite wood",(COUNTIF(#REF!,"Y")+COUNTIF(#REF!,"Y")+COUNTIF(#REF!,"Y")+COUNTIF(#REF!,"Y"))=0),"Yes","No")</f>
        <v>#REF!</v>
      </c>
      <c r="L14" s="73" t="e">
        <f>IF(AND(K14="Yes",#REF!="Y"),1,0)</f>
        <v>#REF!</v>
      </c>
      <c r="N14" s="69" t="e">
        <f>IF(#REF!="Yes",1,COUNTIF(#REF!,"Y")+COUNTIF(#REF!,"Y")+COUNTIF(#REF!,"Y")+COUNTIF(#REF!,"Y")+COUNTIF(#REF!,"Y"))</f>
        <v>#REF!</v>
      </c>
      <c r="O14" s="69" t="e">
        <f>IF(#REF!="Yes",1,COUNTIF(#REF!,"Y")+COUNTIF(#REF!,"Y")+COUNTIF(#REF!,"Y")+COUNTIF(#REF!,"Y")+COUNTIF(#REF!,"Y"))</f>
        <v>#REF!</v>
      </c>
      <c r="P14" s="70" t="e">
        <f>IF(AND(N14&gt;0,O14=N14),IF(AND(#REF!=0,#REF!=0),#REF!,IF(#REF!="Yes",#REF!,#REF!)),0)</f>
        <v>#REF!</v>
      </c>
    </row>
    <row r="15" spans="1:16" s="67" customFormat="1" ht="12" customHeight="1" x14ac:dyDescent="0.25">
      <c r="A15" s="65">
        <f t="shared" si="0"/>
        <v>0</v>
      </c>
      <c r="B15" s="101"/>
      <c r="C15" s="101"/>
      <c r="D15" s="118"/>
      <c r="E15" s="118"/>
      <c r="F15" s="118"/>
      <c r="G15" s="102"/>
      <c r="H15" s="310"/>
      <c r="I15" s="107"/>
      <c r="J15" s="66"/>
      <c r="K15" s="73" t="e">
        <f>IF(AND(#REF!="composite wood",(COUNTIF(#REF!,"Y")+COUNTIF(#REF!,"Y")+COUNTIF(#REF!,"Y")+COUNTIF(#REF!,"Y"))=0),"Yes","No")</f>
        <v>#REF!</v>
      </c>
      <c r="L15" s="73" t="e">
        <f>IF(AND(K15="Yes",#REF!="Y"),1,0)</f>
        <v>#REF!</v>
      </c>
      <c r="N15" s="69" t="e">
        <f>IF(#REF!="Yes",1,COUNTIF(#REF!,"Y")+COUNTIF(#REF!,"Y")+COUNTIF(#REF!,"Y")+COUNTIF(#REF!,"Y")+COUNTIF(#REF!,"Y"))</f>
        <v>#REF!</v>
      </c>
      <c r="O15" s="69" t="e">
        <f>IF(#REF!="Yes",1,COUNTIF(#REF!,"Y")+COUNTIF(#REF!,"Y")+COUNTIF(#REF!,"Y")+COUNTIF(#REF!,"Y")+COUNTIF(#REF!,"Y"))</f>
        <v>#REF!</v>
      </c>
      <c r="P15" s="70" t="e">
        <f>IF(AND(N15&gt;0,O15=N15),IF(AND(#REF!=0,#REF!=0),#REF!,IF(#REF!="Yes",#REF!,#REF!)),0)</f>
        <v>#REF!</v>
      </c>
    </row>
    <row r="16" spans="1:16" s="67" customFormat="1" ht="12" customHeight="1" x14ac:dyDescent="0.25">
      <c r="A16" s="65">
        <f t="shared" si="0"/>
        <v>0</v>
      </c>
      <c r="B16" s="101"/>
      <c r="C16" s="101"/>
      <c r="D16" s="118"/>
      <c r="E16" s="118"/>
      <c r="F16" s="118"/>
      <c r="G16" s="102"/>
      <c r="H16" s="310"/>
      <c r="I16" s="107"/>
      <c r="J16" s="66"/>
      <c r="K16" s="73" t="e">
        <f>IF(AND(#REF!="composite wood",(COUNTIF(#REF!,"Y")+COUNTIF(#REF!,"Y")+COUNTIF(#REF!,"Y")+COUNTIF(#REF!,"Y"))=0),"Yes","No")</f>
        <v>#REF!</v>
      </c>
      <c r="L16" s="73" t="e">
        <f>IF(AND(K16="Yes",#REF!="Y"),1,0)</f>
        <v>#REF!</v>
      </c>
      <c r="N16" s="69" t="e">
        <f>IF(#REF!="Yes",1,COUNTIF(#REF!,"Y")+COUNTIF(#REF!,"Y")+COUNTIF(#REF!,"Y")+COUNTIF(#REF!,"Y")+COUNTIF(#REF!,"Y"))</f>
        <v>#REF!</v>
      </c>
      <c r="O16" s="69" t="e">
        <f>IF(#REF!="Yes",1,COUNTIF(#REF!,"Y")+COUNTIF(#REF!,"Y")+COUNTIF(#REF!,"Y")+COUNTIF(#REF!,"Y")+COUNTIF(#REF!,"Y"))</f>
        <v>#REF!</v>
      </c>
      <c r="P16" s="70" t="e">
        <f>IF(AND(N16&gt;0,O16=N16),IF(AND(#REF!=0,#REF!=0),#REF!,IF(#REF!="Yes",#REF!,#REF!)),0)</f>
        <v>#REF!</v>
      </c>
    </row>
    <row r="17" spans="1:16" s="67" customFormat="1" ht="12" customHeight="1" x14ac:dyDescent="0.25">
      <c r="A17" s="65">
        <f t="shared" si="0"/>
        <v>0</v>
      </c>
      <c r="B17" s="101"/>
      <c r="C17" s="101"/>
      <c r="D17" s="118"/>
      <c r="E17" s="118"/>
      <c r="F17" s="118"/>
      <c r="G17" s="102"/>
      <c r="H17" s="310"/>
      <c r="I17" s="107"/>
      <c r="J17" s="66"/>
      <c r="K17" s="73" t="e">
        <f>IF(AND(#REF!="composite wood",(COUNTIF(#REF!,"Y")+COUNTIF(#REF!,"Y")+COUNTIF(#REF!,"Y")+COUNTIF(#REF!,"Y"))=0),"Yes","No")</f>
        <v>#REF!</v>
      </c>
      <c r="L17" s="73" t="e">
        <f>IF(AND(K17="Yes",#REF!="Y"),1,0)</f>
        <v>#REF!</v>
      </c>
      <c r="N17" s="69" t="e">
        <f>IF(#REF!="Yes",1,COUNTIF(#REF!,"Y")+COUNTIF(#REF!,"Y")+COUNTIF(#REF!,"Y")+COUNTIF(#REF!,"Y")+COUNTIF(#REF!,"Y"))</f>
        <v>#REF!</v>
      </c>
      <c r="O17" s="69" t="e">
        <f>IF(#REF!="Yes",1,COUNTIF(#REF!,"Y")+COUNTIF(#REF!,"Y")+COUNTIF(#REF!,"Y")+COUNTIF(#REF!,"Y")+COUNTIF(#REF!,"Y"))</f>
        <v>#REF!</v>
      </c>
      <c r="P17" s="70" t="e">
        <f>IF(AND(N17&gt;0,O17=N17),IF(AND(#REF!=0,#REF!=0),#REF!,IF(#REF!="Yes",#REF!,#REF!)),0)</f>
        <v>#REF!</v>
      </c>
    </row>
    <row r="18" spans="1:16" s="67" customFormat="1" ht="12" customHeight="1" x14ac:dyDescent="0.25">
      <c r="A18" s="65">
        <f t="shared" si="0"/>
        <v>0</v>
      </c>
      <c r="B18" s="101"/>
      <c r="C18" s="101"/>
      <c r="D18" s="118"/>
      <c r="E18" s="118"/>
      <c r="F18" s="118"/>
      <c r="G18" s="102"/>
      <c r="H18" s="310"/>
      <c r="I18" s="107"/>
      <c r="J18" s="66"/>
      <c r="K18" s="73" t="e">
        <f>IF(AND(#REF!="composite wood",(COUNTIF(#REF!,"Y")+COUNTIF(#REF!,"Y")+COUNTIF(#REF!,"Y")+COUNTIF(#REF!,"Y"))=0),"Yes","No")</f>
        <v>#REF!</v>
      </c>
      <c r="L18" s="73" t="e">
        <f>IF(AND(K18="Yes",#REF!="Y"),1,0)</f>
        <v>#REF!</v>
      </c>
      <c r="N18" s="69" t="e">
        <f>IF(#REF!="Yes",1,COUNTIF(#REF!,"Y")+COUNTIF(#REF!,"Y")+COUNTIF(#REF!,"Y")+COUNTIF(#REF!,"Y")+COUNTIF(#REF!,"Y"))</f>
        <v>#REF!</v>
      </c>
      <c r="O18" s="69" t="e">
        <f>IF(#REF!="Yes",1,COUNTIF(#REF!,"Y")+COUNTIF(#REF!,"Y")+COUNTIF(#REF!,"Y")+COUNTIF(#REF!,"Y")+COUNTIF(#REF!,"Y"))</f>
        <v>#REF!</v>
      </c>
      <c r="P18" s="70" t="e">
        <f>IF(AND(N18&gt;0,O18=N18),IF(AND(#REF!=0,#REF!=0),#REF!,IF(#REF!="Yes",#REF!,#REF!)),0)</f>
        <v>#REF!</v>
      </c>
    </row>
    <row r="19" spans="1:16" s="67" customFormat="1" ht="12" customHeight="1" x14ac:dyDescent="0.25">
      <c r="A19" s="65">
        <f t="shared" si="0"/>
        <v>0</v>
      </c>
      <c r="B19" s="101"/>
      <c r="C19" s="101"/>
      <c r="D19" s="118"/>
      <c r="E19" s="118"/>
      <c r="F19" s="118"/>
      <c r="G19" s="102"/>
      <c r="H19" s="310"/>
      <c r="I19" s="107"/>
      <c r="J19" s="66"/>
      <c r="K19" s="73" t="e">
        <f>IF(AND(#REF!="composite wood",(COUNTIF(#REF!,"Y")+COUNTIF(#REF!,"Y")+COUNTIF(#REF!,"Y")+COUNTIF(#REF!,"Y"))=0),"Yes","No")</f>
        <v>#REF!</v>
      </c>
      <c r="L19" s="73" t="e">
        <f>IF(AND(K19="Yes",#REF!="Y"),1,0)</f>
        <v>#REF!</v>
      </c>
      <c r="N19" s="69" t="e">
        <f>IF(#REF!="Yes",1,COUNTIF(#REF!,"Y")+COUNTIF(#REF!,"Y")+COUNTIF(#REF!,"Y")+COUNTIF(#REF!,"Y")+COUNTIF(#REF!,"Y"))</f>
        <v>#REF!</v>
      </c>
      <c r="O19" s="69" t="e">
        <f>IF(#REF!="Yes",1,COUNTIF(#REF!,"Y")+COUNTIF(#REF!,"Y")+COUNTIF(#REF!,"Y")+COUNTIF(#REF!,"Y")+COUNTIF(#REF!,"Y"))</f>
        <v>#REF!</v>
      </c>
      <c r="P19" s="70" t="e">
        <f>IF(AND(N19&gt;0,O19=N19),IF(AND(#REF!=0,#REF!=0),#REF!,IF(#REF!="Yes",#REF!,#REF!)),0)</f>
        <v>#REF!</v>
      </c>
    </row>
    <row r="20" spans="1:16" s="67" customFormat="1" ht="12" customHeight="1" x14ac:dyDescent="0.25">
      <c r="A20" s="65"/>
      <c r="B20" s="101"/>
      <c r="C20" s="101"/>
      <c r="D20" s="118"/>
      <c r="E20" s="118"/>
      <c r="F20" s="118"/>
      <c r="G20" s="102"/>
      <c r="H20" s="310"/>
      <c r="I20" s="107"/>
      <c r="J20" s="66"/>
      <c r="K20" s="73" t="e">
        <f>IF(AND(#REF!="composite wood",(COUNTIF(#REF!,"Y")+COUNTIF(#REF!,"Y")+COUNTIF(#REF!,"Y")+COUNTIF(#REF!,"Y"))=0),"Yes","No")</f>
        <v>#REF!</v>
      </c>
      <c r="L20" s="73" t="e">
        <f>IF(AND(K20="Yes",#REF!="Y"),1,0)</f>
        <v>#REF!</v>
      </c>
      <c r="N20" s="69" t="e">
        <f>IF(#REF!="Yes",1,COUNTIF(#REF!,"Y")+COUNTIF(#REF!,"Y")+COUNTIF(#REF!,"Y")+COUNTIF(#REF!,"Y")+COUNTIF(#REF!,"Y"))</f>
        <v>#REF!</v>
      </c>
      <c r="O20" s="69" t="e">
        <f>IF(#REF!="Yes",1,COUNTIF(#REF!,"Y")+COUNTIF(#REF!,"Y")+COUNTIF(#REF!,"Y")+COUNTIF(#REF!,"Y")+COUNTIF(#REF!,"Y"))</f>
        <v>#REF!</v>
      </c>
      <c r="P20" s="70" t="e">
        <f>IF(AND(N20&gt;0,O20=N20),IF(AND(#REF!=0,#REF!=0),#REF!,IF(#REF!="Yes",#REF!,#REF!)),0)</f>
        <v>#REF!</v>
      </c>
    </row>
    <row r="21" spans="1:16" s="67" customFormat="1" ht="12" customHeight="1" x14ac:dyDescent="0.25">
      <c r="A21" s="65"/>
      <c r="B21" s="101"/>
      <c r="C21" s="101"/>
      <c r="D21" s="118"/>
      <c r="E21" s="118"/>
      <c r="F21" s="118"/>
      <c r="G21" s="102"/>
      <c r="H21" s="310"/>
      <c r="I21" s="107"/>
      <c r="J21" s="66"/>
      <c r="K21" s="73" t="e">
        <f>IF(AND(#REF!="composite wood",(COUNTIF(#REF!,"Y")+COUNTIF(#REF!,"Y")+COUNTIF(#REF!,"Y")+COUNTIF(#REF!,"Y"))=0),"Yes","No")</f>
        <v>#REF!</v>
      </c>
      <c r="L21" s="73" t="e">
        <f>IF(AND(K21="Yes",#REF!="Y"),1,0)</f>
        <v>#REF!</v>
      </c>
      <c r="N21" s="69" t="e">
        <f>IF(#REF!="Yes",1,COUNTIF(#REF!,"Y")+COUNTIF(#REF!,"Y")+COUNTIF(#REF!,"Y")+COUNTIF(#REF!,"Y")+COUNTIF(#REF!,"Y"))</f>
        <v>#REF!</v>
      </c>
      <c r="O21" s="69" t="e">
        <f>IF(#REF!="Yes",1,COUNTIF(#REF!,"Y")+COUNTIF(#REF!,"Y")+COUNTIF(#REF!,"Y")+COUNTIF(#REF!,"Y")+COUNTIF(#REF!,"Y"))</f>
        <v>#REF!</v>
      </c>
      <c r="P21" s="70" t="e">
        <f>IF(AND(N21&gt;0,O21=N21),IF(AND(#REF!=0,#REF!=0),#REF!,IF(#REF!="Yes",#REF!,#REF!)),0)</f>
        <v>#REF!</v>
      </c>
    </row>
    <row r="22" spans="1:16" s="3" customFormat="1" ht="21" customHeight="1" x14ac:dyDescent="0.25">
      <c r="A22" s="58" t="s">
        <v>105</v>
      </c>
      <c r="B22" s="108"/>
      <c r="C22" s="108"/>
      <c r="D22" s="109"/>
      <c r="E22" s="109"/>
      <c r="F22" s="109"/>
      <c r="G22" s="110"/>
      <c r="H22" s="311"/>
      <c r="I22" s="112"/>
      <c r="J22" s="4"/>
    </row>
    <row r="23" spans="1:16" s="3" customFormat="1" ht="30.75" customHeight="1" x14ac:dyDescent="0.25">
      <c r="A23" s="58"/>
      <c r="B23" s="91"/>
      <c r="C23" s="91"/>
      <c r="D23" s="31"/>
      <c r="E23" s="31"/>
      <c r="F23" s="31"/>
      <c r="G23" s="31"/>
      <c r="H23" s="94"/>
      <c r="I23" s="1"/>
      <c r="J23" s="4"/>
    </row>
    <row r="24" spans="1:16" s="3" customFormat="1" ht="27.75" customHeight="1" x14ac:dyDescent="0.25">
      <c r="A24" s="58"/>
      <c r="B24" s="361" t="s">
        <v>329</v>
      </c>
      <c r="C24" s="361"/>
      <c r="D24" s="361"/>
      <c r="E24" s="361"/>
      <c r="F24" s="115" t="str">
        <f>IF($E$5="Cost", SUM(E10:E21), "n/a")</f>
        <v>n/a</v>
      </c>
      <c r="G24" s="31"/>
      <c r="H24" s="94"/>
      <c r="I24" s="1"/>
      <c r="J24" s="4"/>
    </row>
    <row r="25" spans="1:16" s="3" customFormat="1" ht="30" customHeight="1" x14ac:dyDescent="0.25">
      <c r="A25" s="58"/>
      <c r="B25" s="360" t="s">
        <v>330</v>
      </c>
      <c r="C25" s="360"/>
      <c r="D25" s="360"/>
      <c r="E25" s="360"/>
      <c r="F25" s="115">
        <f>IF($E$5="surface area","n/a",SUMIF(G10:G21,"&lt;&gt;Does not meet criteria",E10:E21))</f>
        <v>0</v>
      </c>
      <c r="G25" s="31"/>
      <c r="H25" s="94"/>
      <c r="I25" s="1"/>
      <c r="J25" s="4"/>
    </row>
    <row r="26" spans="1:16" s="3" customFormat="1" ht="45" customHeight="1" x14ac:dyDescent="0.25">
      <c r="A26" s="58"/>
      <c r="B26" s="360" t="s">
        <v>331</v>
      </c>
      <c r="C26" s="360"/>
      <c r="D26" s="360"/>
      <c r="E26" s="360"/>
      <c r="F26" s="169" t="str">
        <f>IF($E$5="Cost",IFERROR($F25/$F24,0),"n/a")</f>
        <v>n/a</v>
      </c>
      <c r="G26" s="143"/>
      <c r="H26"/>
      <c r="I26"/>
      <c r="J26" s="4"/>
    </row>
    <row r="27" spans="1:16" s="3" customFormat="1" ht="21" customHeight="1" x14ac:dyDescent="0.25">
      <c r="A27" s="58"/>
      <c r="B27" s="99"/>
      <c r="C27" s="99"/>
      <c r="D27" s="99"/>
      <c r="E27" s="99"/>
      <c r="F27" s="31"/>
      <c r="G27" s="31"/>
      <c r="H27"/>
      <c r="I27"/>
      <c r="J27" s="4"/>
    </row>
    <row r="28" spans="1:16" s="3" customFormat="1" ht="22.5" customHeight="1" x14ac:dyDescent="0.25">
      <c r="A28" s="58"/>
      <c r="B28" s="362" t="str">
        <f>"Total surface area of insulation" &amp; IF(Instructions!$H$10="IP Units", " (sq ft)", IF(Instructions!$H$10="SI Units"," (sq m)"))</f>
        <v>Total surface area of insulation (sq ft)</v>
      </c>
      <c r="C28" s="362"/>
      <c r="D28" s="362"/>
      <c r="E28" s="362"/>
      <c r="F28" s="115" t="str">
        <f>IF($E$5="Surface area", SUM(F10:F21), "n/a")</f>
        <v>n/a</v>
      </c>
      <c r="G28" s="31"/>
      <c r="H28"/>
      <c r="I28"/>
      <c r="J28" s="4"/>
    </row>
    <row r="29" spans="1:16" s="3" customFormat="1" ht="30.6" customHeight="1" x14ac:dyDescent="0.25">
      <c r="A29" s="58"/>
      <c r="B29" s="360" t="str">
        <f>"Surface area of insulation compliant with VOC emissions evaluation, inherently nonemitting sources criteria, or salvaged and reused materials criteria" &amp; IF(Instructions!$H$10="IP Units", " (sq ft)", IF(Instructions!$H$10="SI Units"," (sq m)"))</f>
        <v>Surface area of insulation compliant with VOC emissions evaluation, inherently nonemitting sources criteria, or salvaged and reused materials criteria (sq ft)</v>
      </c>
      <c r="C29" s="360"/>
      <c r="D29" s="360"/>
      <c r="E29" s="360"/>
      <c r="F29" s="115">
        <f>IF($E$5="cost","n/a",SUMIF(G10:G21,"&lt;&gt;Does not meet criteria",F10:F21))</f>
        <v>0</v>
      </c>
      <c r="G29" s="31"/>
      <c r="H29"/>
      <c r="I29"/>
      <c r="J29" s="4"/>
    </row>
    <row r="30" spans="1:16" s="3" customFormat="1" ht="39" customHeight="1" x14ac:dyDescent="0.25">
      <c r="A30" s="58"/>
      <c r="B30" s="360" t="s">
        <v>332</v>
      </c>
      <c r="C30" s="360"/>
      <c r="D30" s="360"/>
      <c r="E30" s="360"/>
      <c r="F30" s="169" t="str">
        <f>IF($E$5="Surface area",IFERROR($F29/$F28,0),"n/a")</f>
        <v>n/a</v>
      </c>
      <c r="G30" s="143"/>
      <c r="H30"/>
      <c r="I30"/>
      <c r="J30" s="4"/>
    </row>
    <row r="31" spans="1:16" s="3" customFormat="1" ht="21" customHeight="1" x14ac:dyDescent="0.25">
      <c r="A31" s="58"/>
      <c r="B31" s="31"/>
      <c r="C31" s="31"/>
      <c r="D31" s="31"/>
      <c r="E31" s="31"/>
      <c r="F31" s="31"/>
      <c r="G31" s="31"/>
      <c r="H31"/>
      <c r="I31"/>
      <c r="J31" s="4"/>
    </row>
    <row r="32" spans="1:16" s="75" customFormat="1" ht="32.25" customHeight="1" x14ac:dyDescent="0.25">
      <c r="H32"/>
      <c r="I32"/>
      <c r="J32" s="96"/>
    </row>
    <row r="33" spans="4:10" s="75" customFormat="1" ht="37.5" customHeight="1" x14ac:dyDescent="0.25">
      <c r="D33" s="97"/>
      <c r="E33" s="97"/>
      <c r="H33"/>
      <c r="I33"/>
      <c r="J33" s="96"/>
    </row>
    <row r="34" spans="4:10" s="75" customFormat="1" ht="39" customHeight="1" x14ac:dyDescent="0.25">
      <c r="H34"/>
      <c r="I34"/>
      <c r="J34" s="96"/>
    </row>
    <row r="35" spans="4:10" s="31" customFormat="1" ht="21" customHeight="1" x14ac:dyDescent="0.25">
      <c r="H35"/>
      <c r="I35"/>
      <c r="J35" s="96"/>
    </row>
    <row r="36" spans="4:10" s="31" customFormat="1" ht="21" customHeight="1" x14ac:dyDescent="0.25">
      <c r="H36"/>
      <c r="I36"/>
      <c r="J36" s="96"/>
    </row>
    <row r="37" spans="4:10" s="31" customFormat="1" ht="21" customHeight="1" x14ac:dyDescent="0.25">
      <c r="H37"/>
      <c r="I37"/>
      <c r="J37" s="96"/>
    </row>
    <row r="38" spans="4:10" s="31" customFormat="1" ht="21" customHeight="1" x14ac:dyDescent="0.25">
      <c r="H38"/>
      <c r="I38"/>
      <c r="J38" s="96"/>
    </row>
    <row r="39" spans="4:10" s="75" customFormat="1" ht="21" customHeight="1" x14ac:dyDescent="0.25">
      <c r="H39"/>
      <c r="I39"/>
      <c r="J39" s="96"/>
    </row>
    <row r="40" spans="4:10" ht="21" customHeight="1" x14ac:dyDescent="0.25">
      <c r="H40"/>
      <c r="I40"/>
    </row>
    <row r="41" spans="4:10" ht="21" customHeight="1" x14ac:dyDescent="0.25">
      <c r="H41"/>
      <c r="I41"/>
    </row>
    <row r="42" spans="4:10" x14ac:dyDescent="0.25">
      <c r="H42"/>
      <c r="I42"/>
    </row>
  </sheetData>
  <sheetProtection algorithmName="SHA-512" hashValue="ORfbGwlILStsvhij6oX566KUICPzwNwSf6snP6AJFM2xncoTfW45impJDpfe1X6gyceWhmvaQ6UMzsXuxyP1rw==" saltValue="T1iTAAW9QLJ6OngLiY9fTA==" spinCount="100000" sheet="1" objects="1" scenarios="1" formatColumns="0" formatRows="0"/>
  <mergeCells count="18">
    <mergeCell ref="P8:P9"/>
    <mergeCell ref="B24:E24"/>
    <mergeCell ref="B25:E25"/>
    <mergeCell ref="B26:E26"/>
    <mergeCell ref="B28:E28"/>
    <mergeCell ref="I8:I9"/>
    <mergeCell ref="K8:K9"/>
    <mergeCell ref="L8:L9"/>
    <mergeCell ref="N8:N9"/>
    <mergeCell ref="O8:O9"/>
    <mergeCell ref="B8:B9"/>
    <mergeCell ref="G8:G9"/>
    <mergeCell ref="C8:C9"/>
    <mergeCell ref="D8:D9"/>
    <mergeCell ref="E8:E9"/>
    <mergeCell ref="F8:F9"/>
    <mergeCell ref="B30:E30"/>
    <mergeCell ref="B29:E29"/>
  </mergeCells>
  <conditionalFormatting sqref="E10:E21">
    <cfRule type="expression" dxfId="5" priority="3">
      <formula>$E$5="Surface area"</formula>
    </cfRule>
  </conditionalFormatting>
  <conditionalFormatting sqref="F10:F21">
    <cfRule type="expression" dxfId="4" priority="2">
      <formula>$E$5="Cost"</formula>
    </cfRule>
  </conditionalFormatting>
  <dataValidations count="3">
    <dataValidation type="custom" allowBlank="1" showInputMessage="1" showErrorMessage="1" sqref="F10:F21" xr:uid="{00000000-0002-0000-0600-000000000000}">
      <formula1>AND($E$5="Surface area", ISNUMBER(F10))</formula1>
    </dataValidation>
    <dataValidation type="custom" allowBlank="1" showInputMessage="1" showErrorMessage="1" sqref="E10:E21" xr:uid="{00000000-0002-0000-0600-000001000000}">
      <formula1>AND($E$5="Cost", ISNUMBER(E10))</formula1>
    </dataValidation>
    <dataValidation type="list" allowBlank="1" showInputMessage="1" showErrorMessage="1" sqref="E5" xr:uid="{00000000-0002-0000-0600-000002000000}">
      <formula1>"Cost, Surface area"</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addA">
                <anchor moveWithCells="1">
                  <from>
                    <xdr:col>1</xdr:col>
                    <xdr:colOff>9525</xdr:colOff>
                    <xdr:row>31</xdr:row>
                    <xdr:rowOff>180975</xdr:rowOff>
                  </from>
                  <to>
                    <xdr:col>1</xdr:col>
                    <xdr:colOff>1400175</xdr:colOff>
                    <xdr:row>32</xdr:row>
                    <xdr:rowOff>28575</xdr:rowOff>
                  </to>
                </anchor>
              </controlPr>
            </control>
          </mc:Choice>
        </mc:AlternateContent>
        <mc:AlternateContent xmlns:mc="http://schemas.openxmlformats.org/markup-compatibility/2006">
          <mc:Choice Requires="x14">
            <control shapeId="15362" r:id="rId5" name="Button 2">
              <controlPr defaultSize="0" print="0" autoFill="0" autoPict="0" macro="[0]!DeleteRow">
                <anchor moveWithCells="1">
                  <from>
                    <xdr:col>3</xdr:col>
                    <xdr:colOff>838200</xdr:colOff>
                    <xdr:row>31</xdr:row>
                    <xdr:rowOff>180975</xdr:rowOff>
                  </from>
                  <to>
                    <xdr:col>4</xdr:col>
                    <xdr:colOff>1219200</xdr:colOff>
                    <xdr:row>32</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3000000}">
          <x14:formula1>
            <xm:f>Instructions!$L$342:$L$344</xm:f>
          </x14:formula1>
          <xm:sqref>G10:G21</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dimension ref="A1:Q37"/>
  <sheetViews>
    <sheetView showGridLines="0" zoomScale="80" zoomScaleNormal="80" zoomScalePageLayoutView="80" workbookViewId="0">
      <pane ySplit="8" topLeftCell="A9" activePane="bottomLeft" state="frozen"/>
      <selection pane="bottomLeft" activeCell="B9" sqref="B9"/>
    </sheetView>
  </sheetViews>
  <sheetFormatPr defaultColWidth="8.85546875" defaultRowHeight="15" x14ac:dyDescent="0.25"/>
  <cols>
    <col min="1" max="1" width="2.7109375" style="2" customWidth="1"/>
    <col min="2" max="2" width="27.7109375" style="2" customWidth="1"/>
    <col min="3" max="3" width="14.85546875" style="2" customWidth="1"/>
    <col min="4" max="4" width="15" style="2" customWidth="1"/>
    <col min="5" max="5" width="20.7109375" style="2" customWidth="1"/>
    <col min="6" max="6" width="29.7109375" style="2" customWidth="1"/>
    <col min="7" max="7" width="31.7109375" style="2" customWidth="1"/>
    <col min="8" max="8" width="21.7109375" style="2" customWidth="1"/>
    <col min="9" max="9" width="2.42578125" style="2" customWidth="1"/>
    <col min="10" max="10" width="45.85546875" style="2" customWidth="1"/>
    <col min="11" max="11" width="4" style="4" customWidth="1"/>
    <col min="12" max="13" width="13.28515625" style="2" hidden="1" customWidth="1"/>
    <col min="14" max="14" width="5.7109375" style="2" hidden="1" customWidth="1"/>
    <col min="15" max="16" width="12.42578125" style="2" hidden="1" customWidth="1"/>
    <col min="17" max="17" width="13" style="2" hidden="1" customWidth="1"/>
    <col min="18" max="16384" width="8.85546875" style="2"/>
  </cols>
  <sheetData>
    <row r="1" spans="1:17" ht="15" customHeight="1" x14ac:dyDescent="0.2">
      <c r="A1" s="5"/>
      <c r="B1" s="5"/>
      <c r="C1" s="5"/>
      <c r="D1" s="5"/>
      <c r="E1" s="5"/>
      <c r="F1" s="5"/>
      <c r="G1" s="5"/>
      <c r="H1" s="5"/>
      <c r="I1" s="5"/>
      <c r="J1" s="5"/>
      <c r="K1" s="2"/>
    </row>
    <row r="2" spans="1:17" ht="20.25" customHeight="1" x14ac:dyDescent="0.2">
      <c r="A2" s="6"/>
      <c r="B2" s="7" t="s">
        <v>1</v>
      </c>
      <c r="C2" s="7"/>
      <c r="D2" s="8"/>
      <c r="E2" s="9"/>
      <c r="F2" s="8"/>
      <c r="G2" s="8"/>
      <c r="H2" s="8"/>
      <c r="I2" s="8"/>
      <c r="J2" s="8"/>
      <c r="K2" s="2"/>
    </row>
    <row r="3" spans="1:17" ht="15.75" customHeight="1" x14ac:dyDescent="0.2">
      <c r="A3" s="5"/>
      <c r="B3" s="5"/>
      <c r="C3" s="5"/>
      <c r="D3" s="5"/>
      <c r="E3" s="5"/>
      <c r="F3" s="5"/>
      <c r="G3" s="5"/>
      <c r="H3" s="5"/>
      <c r="I3" s="5"/>
      <c r="J3" s="5"/>
      <c r="K3" s="2"/>
    </row>
    <row r="4" spans="1:17" ht="22.5" customHeight="1" x14ac:dyDescent="0.25"/>
    <row r="5" spans="1:17" ht="15.75" customHeight="1" x14ac:dyDescent="0.25">
      <c r="B5" s="90"/>
    </row>
    <row r="6" spans="1:17" ht="15.6" customHeight="1" x14ac:dyDescent="0.25"/>
    <row r="7" spans="1:17" ht="30" customHeight="1" x14ac:dyDescent="0.25">
      <c r="B7" s="350" t="s">
        <v>270</v>
      </c>
      <c r="C7" s="350" t="s">
        <v>417</v>
      </c>
      <c r="D7" s="350" t="s">
        <v>4</v>
      </c>
      <c r="E7" s="350" t="s">
        <v>299</v>
      </c>
      <c r="F7" s="347" t="s">
        <v>290</v>
      </c>
      <c r="G7" s="154" t="s">
        <v>423</v>
      </c>
      <c r="H7" s="365" t="s">
        <v>300</v>
      </c>
      <c r="I7" s="150"/>
      <c r="J7" s="350" t="s">
        <v>431</v>
      </c>
      <c r="L7" s="344" t="s">
        <v>102</v>
      </c>
      <c r="M7" s="344" t="s">
        <v>103</v>
      </c>
      <c r="O7" s="346" t="s">
        <v>108</v>
      </c>
      <c r="P7" s="346" t="s">
        <v>109</v>
      </c>
      <c r="Q7" s="343" t="s">
        <v>96</v>
      </c>
    </row>
    <row r="8" spans="1:17" ht="51" customHeight="1" x14ac:dyDescent="0.25">
      <c r="B8" s="350"/>
      <c r="C8" s="350"/>
      <c r="D8" s="350"/>
      <c r="E8" s="350"/>
      <c r="F8" s="347"/>
      <c r="G8" s="117" t="s">
        <v>291</v>
      </c>
      <c r="H8" s="365"/>
      <c r="I8" s="151"/>
      <c r="J8" s="350"/>
      <c r="L8" s="345"/>
      <c r="M8" s="345"/>
      <c r="O8" s="346"/>
      <c r="P8" s="346"/>
      <c r="Q8" s="343"/>
    </row>
    <row r="9" spans="1:17" s="67" customFormat="1" ht="12" customHeight="1" x14ac:dyDescent="0.25">
      <c r="A9" s="65">
        <f t="shared" ref="A9:A13" si="0">IF(D9&gt;=0,0,0)</f>
        <v>0</v>
      </c>
      <c r="B9" s="101"/>
      <c r="C9" s="101"/>
      <c r="D9" s="118"/>
      <c r="E9" s="118"/>
      <c r="F9" s="102"/>
      <c r="G9" s="102" t="s">
        <v>97</v>
      </c>
      <c r="H9" s="137">
        <f t="shared" ref="H9:H20" si="1">IF(AND($F9="furniture emissions evaluation",$G9="ANSI/BIFMA e3-2014e section 7.6.1"), $E9*0.5,IF(AND($F9="furniture emissions evaluation",$G9="ANSI/BIFMA e3-2014e section 7.6.2"),$E9*1,IF(AND($F9="furniture emissions evaluation",$G9="ANSI/BIFMA e3-2014e section 7.6.2 AND 7.6.3"),$E9*1.25,IF($F9="salvaged and reused materials",$E9*1,IF($F9="inherently nonemitting sources",$E9*1,0)))))</f>
        <v>0</v>
      </c>
      <c r="I9" s="151"/>
      <c r="J9" s="107"/>
      <c r="K9" s="66"/>
      <c r="L9" s="68" t="e">
        <f>IF(AND(#REF!="composite wood",(COUNTIF(#REF!,"Y")+COUNTIF(#REF!,"Y")+COUNTIF(#REF!,"Y")+COUNTIF(#REF!,"Y"))=0),"Yes","No")</f>
        <v>#REF!</v>
      </c>
      <c r="M9" s="68" t="e">
        <f>IF(AND(L9="Yes",#REF!="Y"),1,0)</f>
        <v>#REF!</v>
      </c>
      <c r="O9" s="69" t="e">
        <f>IF(#REF!="Inherently nonemitting",1,COUNTIF(#REF!,"Y")+COUNTIF(#REF!,"Y")+COUNTIF(#REF!,"Y")+COUNTIF(#REF!,"Y")+COUNTIF(#REF!,"Y"))</f>
        <v>#REF!</v>
      </c>
      <c r="P9" s="69" t="e">
        <f>IF(#REF!="Yes",1,COUNTIF(#REF!,"Y")+COUNTIF(#REF!,"Y")+COUNTIF(#REF!,"Y")+COUNTIF(#REF!,"Y")+COUNTIF(#REF!,"Y"))</f>
        <v>#REF!</v>
      </c>
      <c r="Q9" s="70" t="e">
        <f>IF(AND(O9&gt;0,P9=O9),IF(AND(#REF!=0,#REF!=0),#REF!,IF(#REF!="Yes",#REF!,#REF!)),0)</f>
        <v>#REF!</v>
      </c>
    </row>
    <row r="10" spans="1:17" s="67" customFormat="1" ht="12" customHeight="1" x14ac:dyDescent="0.25">
      <c r="A10" s="65">
        <f t="shared" si="0"/>
        <v>0</v>
      </c>
      <c r="B10" s="101"/>
      <c r="C10" s="101"/>
      <c r="D10" s="118"/>
      <c r="E10" s="118"/>
      <c r="F10" s="102"/>
      <c r="G10" s="102"/>
      <c r="H10" s="137">
        <f t="shared" si="1"/>
        <v>0</v>
      </c>
      <c r="I10" s="151"/>
      <c r="J10" s="107"/>
      <c r="K10" s="66"/>
      <c r="L10" s="73" t="e">
        <f>IF(AND(#REF!="composite wood",(COUNTIF(#REF!,"Y")+COUNTIF(#REF!,"Y")+COUNTIF(#REF!,"Y")+COUNTIF(#REF!,"Y"))=0),"Yes","No")</f>
        <v>#REF!</v>
      </c>
      <c r="M10" s="73" t="e">
        <f>IF(AND(L10="Yes",#REF!="Y"),1,0)</f>
        <v>#REF!</v>
      </c>
      <c r="O10" s="69" t="e">
        <f>IF(#REF!="Yes",1,COUNTIF(#REF!,"Y")+COUNTIF(#REF!,"Y")+COUNTIF(#REF!,"Y")+COUNTIF(#REF!,"Y")+COUNTIF(#REF!,"Y"))</f>
        <v>#REF!</v>
      </c>
      <c r="P10" s="69" t="e">
        <f>IF(#REF!="Yes",1,COUNTIF(#REF!,"Y")+COUNTIF(#REF!,"Y")+COUNTIF(#REF!,"Y")+COUNTIF(#REF!,"Y")+COUNTIF(#REF!,"Y"))</f>
        <v>#REF!</v>
      </c>
      <c r="Q10" s="70" t="e">
        <f>IF(AND(O10&gt;0,P10=O10),IF(AND(#REF!=0,#REF!=0),#REF!,IF(#REF!="Yes",#REF!,#REF!)),0)</f>
        <v>#REF!</v>
      </c>
    </row>
    <row r="11" spans="1:17" s="67" customFormat="1" ht="12" customHeight="1" x14ac:dyDescent="0.25">
      <c r="A11" s="65">
        <f t="shared" si="0"/>
        <v>0</v>
      </c>
      <c r="B11" s="101"/>
      <c r="C11" s="101"/>
      <c r="D11" s="118"/>
      <c r="E11" s="118"/>
      <c r="F11" s="102"/>
      <c r="G11" s="102"/>
      <c r="H11" s="137">
        <f t="shared" si="1"/>
        <v>0</v>
      </c>
      <c r="I11" s="151"/>
      <c r="J11" s="107"/>
      <c r="K11" s="66"/>
      <c r="L11" s="73" t="e">
        <f>IF(AND(#REF!="composite wood",(COUNTIF(#REF!,"Y")+COUNTIF(#REF!,"Y")+COUNTIF(#REF!,"Y")+COUNTIF(#REF!,"Y"))=0),"Yes","No")</f>
        <v>#REF!</v>
      </c>
      <c r="M11" s="73" t="e">
        <f>IF(AND(L11="Yes",#REF!="Y"),1,0)</f>
        <v>#REF!</v>
      </c>
      <c r="O11" s="69" t="e">
        <f>IF(#REF!="Yes",1,COUNTIF(#REF!,"Y")+COUNTIF(#REF!,"Y")+COUNTIF(#REF!,"Y")+COUNTIF(#REF!,"Y")+COUNTIF(#REF!,"Y"))</f>
        <v>#REF!</v>
      </c>
      <c r="P11" s="69" t="e">
        <f>IF(#REF!="Yes",1,COUNTIF(#REF!,"Y")+COUNTIF(#REF!,"Y")+COUNTIF(#REF!,"Y")+COUNTIF(#REF!,"Y")+COUNTIF(#REF!,"Y"))</f>
        <v>#REF!</v>
      </c>
      <c r="Q11" s="70" t="e">
        <f>IF(AND(O11&gt;0,P11=O11),IF(AND(#REF!=0,#REF!=0),#REF!,IF(#REF!="Yes",#REF!,#REF!)),0)</f>
        <v>#REF!</v>
      </c>
    </row>
    <row r="12" spans="1:17" s="67" customFormat="1" ht="12" customHeight="1" x14ac:dyDescent="0.25">
      <c r="A12" s="65">
        <f t="shared" si="0"/>
        <v>0</v>
      </c>
      <c r="B12" s="101"/>
      <c r="C12" s="101"/>
      <c r="D12" s="118"/>
      <c r="E12" s="118"/>
      <c r="F12" s="102"/>
      <c r="G12" s="102"/>
      <c r="H12" s="137">
        <f t="shared" si="1"/>
        <v>0</v>
      </c>
      <c r="I12" s="151"/>
      <c r="J12" s="107"/>
      <c r="K12" s="66"/>
      <c r="L12" s="73" t="e">
        <f>IF(AND(#REF!="composite wood",(COUNTIF(#REF!,"Y")+COUNTIF(#REF!,"Y")+COUNTIF(#REF!,"Y")+COUNTIF(#REF!,"Y"))=0),"Yes","No")</f>
        <v>#REF!</v>
      </c>
      <c r="M12" s="73" t="e">
        <f>IF(AND(L12="Yes",#REF!="Y"),1,0)</f>
        <v>#REF!</v>
      </c>
      <c r="O12" s="69" t="e">
        <f>IF(#REF!="Yes",1,COUNTIF(#REF!,"Y")+COUNTIF(#REF!,"Y")+COUNTIF(#REF!,"Y")+COUNTIF(#REF!,"Y")+COUNTIF(#REF!,"Y"))</f>
        <v>#REF!</v>
      </c>
      <c r="P12" s="69" t="e">
        <f>IF(#REF!="Yes",1,COUNTIF(#REF!,"Y")+COUNTIF(#REF!,"Y")+COUNTIF(#REF!,"Y")+COUNTIF(#REF!,"Y")+COUNTIF(#REF!,"Y"))</f>
        <v>#REF!</v>
      </c>
      <c r="Q12" s="70" t="e">
        <f>IF(AND(O12&gt;0,P12=O12),IF(AND(#REF!=0,#REF!=0),#REF!,IF(#REF!="Yes",#REF!,#REF!)),0)</f>
        <v>#REF!</v>
      </c>
    </row>
    <row r="13" spans="1:17" s="67" customFormat="1" ht="12" customHeight="1" x14ac:dyDescent="0.25">
      <c r="A13" s="65">
        <f t="shared" si="0"/>
        <v>0</v>
      </c>
      <c r="B13" s="101"/>
      <c r="C13" s="101"/>
      <c r="D13" s="118"/>
      <c r="E13" s="118"/>
      <c r="F13" s="102"/>
      <c r="G13" s="102"/>
      <c r="H13" s="137">
        <f t="shared" si="1"/>
        <v>0</v>
      </c>
      <c r="I13" s="151"/>
      <c r="J13" s="107"/>
      <c r="K13" s="66"/>
      <c r="L13" s="73" t="e">
        <f>IF(AND(#REF!="composite wood",(COUNTIF(#REF!,"Y")+COUNTIF(#REF!,"Y")+COUNTIF(#REF!,"Y")+COUNTIF(#REF!,"Y"))=0),"Yes","No")</f>
        <v>#REF!</v>
      </c>
      <c r="M13" s="73" t="e">
        <f>IF(AND(L13="Yes",#REF!="Y"),1,0)</f>
        <v>#REF!</v>
      </c>
      <c r="O13" s="69" t="e">
        <f>IF(#REF!="Yes",1,COUNTIF(#REF!,"Y")+COUNTIF(#REF!,"Y")+COUNTIF(#REF!,"Y")+COUNTIF(#REF!,"Y")+COUNTIF(#REF!,"Y"))</f>
        <v>#REF!</v>
      </c>
      <c r="P13" s="69" t="e">
        <f>IF(#REF!="Yes",1,COUNTIF(#REF!,"Y")+COUNTIF(#REF!,"Y")+COUNTIF(#REF!,"Y")+COUNTIF(#REF!,"Y")+COUNTIF(#REF!,"Y"))</f>
        <v>#REF!</v>
      </c>
      <c r="Q13" s="70" t="e">
        <f>IF(AND(O13&gt;0,P13=O13),IF(AND(#REF!=0,#REF!=0),#REF!,IF(#REF!="Yes",#REF!,#REF!)),0)</f>
        <v>#REF!</v>
      </c>
    </row>
    <row r="14" spans="1:17" s="67" customFormat="1" ht="12" customHeight="1" x14ac:dyDescent="0.25">
      <c r="A14" s="65">
        <f t="shared" ref="A14:A18" si="2">IF(D14&gt;=0,0,0)</f>
        <v>0</v>
      </c>
      <c r="B14" s="101"/>
      <c r="C14" s="101"/>
      <c r="D14" s="118"/>
      <c r="E14" s="118"/>
      <c r="F14" s="102"/>
      <c r="G14" s="102"/>
      <c r="H14" s="137">
        <f t="shared" si="1"/>
        <v>0</v>
      </c>
      <c r="I14" s="151"/>
      <c r="J14" s="107"/>
      <c r="K14" s="66"/>
      <c r="L14" s="73" t="e">
        <f>IF(AND(#REF!="composite wood",(COUNTIF(#REF!,"Y")+COUNTIF(#REF!,"Y")+COUNTIF(#REF!,"Y")+COUNTIF(#REF!,"Y"))=0),"Yes","No")</f>
        <v>#REF!</v>
      </c>
      <c r="M14" s="73" t="e">
        <f>IF(AND(L14="Yes",#REF!="Y"),1,0)</f>
        <v>#REF!</v>
      </c>
      <c r="O14" s="69" t="e">
        <f>IF(#REF!="Yes",1,COUNTIF(#REF!,"Y")+COUNTIF(#REF!,"Y")+COUNTIF(#REF!,"Y")+COUNTIF(#REF!,"Y")+COUNTIF(#REF!,"Y"))</f>
        <v>#REF!</v>
      </c>
      <c r="P14" s="69" t="e">
        <f>IF(#REF!="Yes",1,COUNTIF(#REF!,"Y")+COUNTIF(#REF!,"Y")+COUNTIF(#REF!,"Y")+COUNTIF(#REF!,"Y")+COUNTIF(#REF!,"Y"))</f>
        <v>#REF!</v>
      </c>
      <c r="Q14" s="70" t="e">
        <f>IF(AND(O14&gt;0,P14=O14),IF(AND(#REF!=0,#REF!=0),#REF!,IF(#REF!="Yes",#REF!,#REF!)),0)</f>
        <v>#REF!</v>
      </c>
    </row>
    <row r="15" spans="1:17" s="67" customFormat="1" ht="12" customHeight="1" x14ac:dyDescent="0.25">
      <c r="A15" s="65">
        <f t="shared" si="2"/>
        <v>0</v>
      </c>
      <c r="B15" s="101"/>
      <c r="C15" s="101"/>
      <c r="D15" s="118"/>
      <c r="E15" s="118"/>
      <c r="F15" s="102"/>
      <c r="G15" s="102"/>
      <c r="H15" s="137">
        <f t="shared" si="1"/>
        <v>0</v>
      </c>
      <c r="I15" s="151"/>
      <c r="J15" s="107"/>
      <c r="K15" s="66"/>
      <c r="L15" s="73" t="e">
        <f>IF(AND(#REF!="composite wood",(COUNTIF(#REF!,"Y")+COUNTIF(#REF!,"Y")+COUNTIF(#REF!,"Y")+COUNTIF(#REF!,"Y"))=0),"Yes","No")</f>
        <v>#REF!</v>
      </c>
      <c r="M15" s="73" t="e">
        <f>IF(AND(L15="Yes",#REF!="Y"),1,0)</f>
        <v>#REF!</v>
      </c>
      <c r="O15" s="69" t="e">
        <f>IF(#REF!="Yes",1,COUNTIF(#REF!,"Y")+COUNTIF(#REF!,"Y")+COUNTIF(#REF!,"Y")+COUNTIF(#REF!,"Y")+COUNTIF(#REF!,"Y"))</f>
        <v>#REF!</v>
      </c>
      <c r="P15" s="69" t="e">
        <f>IF(#REF!="Yes",1,COUNTIF(#REF!,"Y")+COUNTIF(#REF!,"Y")+COUNTIF(#REF!,"Y")+COUNTIF(#REF!,"Y")+COUNTIF(#REF!,"Y"))</f>
        <v>#REF!</v>
      </c>
      <c r="Q15" s="70" t="e">
        <f>IF(AND(O15&gt;0,P15=O15),IF(AND(#REF!=0,#REF!=0),#REF!,IF(#REF!="Yes",#REF!,#REF!)),0)</f>
        <v>#REF!</v>
      </c>
    </row>
    <row r="16" spans="1:17" s="67" customFormat="1" ht="12" customHeight="1" x14ac:dyDescent="0.25">
      <c r="A16" s="65">
        <f t="shared" si="2"/>
        <v>0</v>
      </c>
      <c r="B16" s="101"/>
      <c r="C16" s="101"/>
      <c r="D16" s="118"/>
      <c r="E16" s="118"/>
      <c r="F16" s="102"/>
      <c r="G16" s="102"/>
      <c r="H16" s="137">
        <f t="shared" si="1"/>
        <v>0</v>
      </c>
      <c r="I16" s="151"/>
      <c r="J16" s="107"/>
      <c r="K16" s="66"/>
      <c r="L16" s="73" t="e">
        <f>IF(AND(#REF!="composite wood",(COUNTIF(#REF!,"Y")+COUNTIF(#REF!,"Y")+COUNTIF(#REF!,"Y")+COUNTIF(#REF!,"Y"))=0),"Yes","No")</f>
        <v>#REF!</v>
      </c>
      <c r="M16" s="73" t="e">
        <f>IF(AND(L16="Yes",#REF!="Y"),1,0)</f>
        <v>#REF!</v>
      </c>
      <c r="O16" s="69" t="e">
        <f>IF(#REF!="Yes",1,COUNTIF(#REF!,"Y")+COUNTIF(#REF!,"Y")+COUNTIF(#REF!,"Y")+COUNTIF(#REF!,"Y")+COUNTIF(#REF!,"Y"))</f>
        <v>#REF!</v>
      </c>
      <c r="P16" s="69" t="e">
        <f>IF(#REF!="Yes",1,COUNTIF(#REF!,"Y")+COUNTIF(#REF!,"Y")+COUNTIF(#REF!,"Y")+COUNTIF(#REF!,"Y")+COUNTIF(#REF!,"Y"))</f>
        <v>#REF!</v>
      </c>
      <c r="Q16" s="70" t="e">
        <f>IF(AND(O16&gt;0,P16=O16),IF(AND(#REF!=0,#REF!=0),#REF!,IF(#REF!="Yes",#REF!,#REF!)),0)</f>
        <v>#REF!</v>
      </c>
    </row>
    <row r="17" spans="1:17" s="67" customFormat="1" ht="12" customHeight="1" x14ac:dyDescent="0.25">
      <c r="A17" s="65">
        <f t="shared" si="2"/>
        <v>0</v>
      </c>
      <c r="B17" s="101"/>
      <c r="C17" s="101"/>
      <c r="D17" s="118"/>
      <c r="E17" s="118"/>
      <c r="F17" s="102"/>
      <c r="G17" s="102"/>
      <c r="H17" s="137">
        <f t="shared" si="1"/>
        <v>0</v>
      </c>
      <c r="I17" s="151"/>
      <c r="J17" s="107"/>
      <c r="K17" s="66"/>
      <c r="L17" s="73" t="e">
        <f>IF(AND(#REF!="composite wood",(COUNTIF(#REF!,"Y")+COUNTIF(#REF!,"Y")+COUNTIF(#REF!,"Y")+COUNTIF(#REF!,"Y"))=0),"Yes","No")</f>
        <v>#REF!</v>
      </c>
      <c r="M17" s="73" t="e">
        <f>IF(AND(L17="Yes",#REF!="Y"),1,0)</f>
        <v>#REF!</v>
      </c>
      <c r="O17" s="69" t="e">
        <f>IF(#REF!="Yes",1,COUNTIF(#REF!,"Y")+COUNTIF(#REF!,"Y")+COUNTIF(#REF!,"Y")+COUNTIF(#REF!,"Y")+COUNTIF(#REF!,"Y"))</f>
        <v>#REF!</v>
      </c>
      <c r="P17" s="69" t="e">
        <f>IF(#REF!="Yes",1,COUNTIF(#REF!,"Y")+COUNTIF(#REF!,"Y")+COUNTIF(#REF!,"Y")+COUNTIF(#REF!,"Y")+COUNTIF(#REF!,"Y"))</f>
        <v>#REF!</v>
      </c>
      <c r="Q17" s="70" t="e">
        <f>IF(AND(O17&gt;0,P17=O17),IF(AND(#REF!=0,#REF!=0),#REF!,IF(#REF!="Yes",#REF!,#REF!)),0)</f>
        <v>#REF!</v>
      </c>
    </row>
    <row r="18" spans="1:17" s="67" customFormat="1" ht="12" customHeight="1" x14ac:dyDescent="0.25">
      <c r="A18" s="65">
        <f t="shared" si="2"/>
        <v>0</v>
      </c>
      <c r="B18" s="101"/>
      <c r="C18" s="101"/>
      <c r="D18" s="118"/>
      <c r="E18" s="118"/>
      <c r="F18" s="102"/>
      <c r="G18" s="102"/>
      <c r="H18" s="137">
        <f t="shared" si="1"/>
        <v>0</v>
      </c>
      <c r="I18" s="151"/>
      <c r="J18" s="107"/>
      <c r="K18" s="66"/>
      <c r="L18" s="73" t="e">
        <f>IF(AND(#REF!="composite wood",(COUNTIF(#REF!,"Y")+COUNTIF(#REF!,"Y")+COUNTIF(#REF!,"Y")+COUNTIF(#REF!,"Y"))=0),"Yes","No")</f>
        <v>#REF!</v>
      </c>
      <c r="M18" s="73" t="e">
        <f>IF(AND(L18="Yes",#REF!="Y"),1,0)</f>
        <v>#REF!</v>
      </c>
      <c r="O18" s="69" t="e">
        <f>IF(#REF!="Yes",1,COUNTIF(#REF!,"Y")+COUNTIF(#REF!,"Y")+COUNTIF(#REF!,"Y")+COUNTIF(#REF!,"Y")+COUNTIF(#REF!,"Y"))</f>
        <v>#REF!</v>
      </c>
      <c r="P18" s="69" t="e">
        <f>IF(#REF!="Yes",1,COUNTIF(#REF!,"Y")+COUNTIF(#REF!,"Y")+COUNTIF(#REF!,"Y")+COUNTIF(#REF!,"Y")+COUNTIF(#REF!,"Y"))</f>
        <v>#REF!</v>
      </c>
      <c r="Q18" s="70" t="e">
        <f>IF(AND(O18&gt;0,P18=O18),IF(AND(#REF!=0,#REF!=0),#REF!,IF(#REF!="Yes",#REF!,#REF!)),0)</f>
        <v>#REF!</v>
      </c>
    </row>
    <row r="19" spans="1:17" s="67" customFormat="1" ht="12" customHeight="1" x14ac:dyDescent="0.25">
      <c r="A19" s="65"/>
      <c r="B19" s="101"/>
      <c r="C19" s="101"/>
      <c r="D19" s="118"/>
      <c r="E19" s="118"/>
      <c r="F19" s="102"/>
      <c r="G19" s="102"/>
      <c r="H19" s="137">
        <f t="shared" si="1"/>
        <v>0</v>
      </c>
      <c r="I19" s="151"/>
      <c r="J19" s="107"/>
      <c r="K19" s="66"/>
      <c r="L19" s="73" t="e">
        <f>IF(AND(#REF!="composite wood",(COUNTIF(#REF!,"Y")+COUNTIF(#REF!,"Y")+COUNTIF(#REF!,"Y")+COUNTIF(#REF!,"Y"))=0),"Yes","No")</f>
        <v>#REF!</v>
      </c>
      <c r="M19" s="73" t="e">
        <f>IF(AND(L19="Yes",#REF!="Y"),1,0)</f>
        <v>#REF!</v>
      </c>
      <c r="O19" s="69" t="e">
        <f>IF(#REF!="Yes",1,COUNTIF(#REF!,"Y")+COUNTIF(#REF!,"Y")+COUNTIF(#REF!,"Y")+COUNTIF(#REF!,"Y")+COUNTIF(#REF!,"Y"))</f>
        <v>#REF!</v>
      </c>
      <c r="P19" s="69" t="e">
        <f>IF(#REF!="Yes",1,COUNTIF(#REF!,"Y")+COUNTIF(#REF!,"Y")+COUNTIF(#REF!,"Y")+COUNTIF(#REF!,"Y")+COUNTIF(#REF!,"Y"))</f>
        <v>#REF!</v>
      </c>
      <c r="Q19" s="70" t="e">
        <f>IF(AND(O19&gt;0,P19=O19),IF(AND(#REF!=0,#REF!=0),#REF!,IF(#REF!="Yes",#REF!,#REF!)),0)</f>
        <v>#REF!</v>
      </c>
    </row>
    <row r="20" spans="1:17" s="67" customFormat="1" ht="12" customHeight="1" x14ac:dyDescent="0.25">
      <c r="A20" s="65"/>
      <c r="B20" s="101"/>
      <c r="C20" s="101"/>
      <c r="D20" s="118"/>
      <c r="E20" s="118"/>
      <c r="F20" s="102"/>
      <c r="G20" s="102"/>
      <c r="H20" s="137">
        <f t="shared" si="1"/>
        <v>0</v>
      </c>
      <c r="I20" s="151"/>
      <c r="J20" s="107"/>
      <c r="K20" s="66"/>
      <c r="L20" s="73" t="e">
        <f>IF(AND(#REF!="composite wood",(COUNTIF(#REF!,"Y")+COUNTIF(#REF!,"Y")+COUNTIF(#REF!,"Y")+COUNTIF(#REF!,"Y"))=0),"Yes","No")</f>
        <v>#REF!</v>
      </c>
      <c r="M20" s="73" t="e">
        <f>IF(AND(L20="Yes",#REF!="Y"),1,0)</f>
        <v>#REF!</v>
      </c>
      <c r="O20" s="69" t="e">
        <f>IF(#REF!="Yes",1,COUNTIF(#REF!,"Y")+COUNTIF(#REF!,"Y")+COUNTIF(#REF!,"Y")+COUNTIF(#REF!,"Y")+COUNTIF(#REF!,"Y"))</f>
        <v>#REF!</v>
      </c>
      <c r="P20" s="69" t="e">
        <f>IF(#REF!="Yes",1,COUNTIF(#REF!,"Y")+COUNTIF(#REF!,"Y")+COUNTIF(#REF!,"Y")+COUNTIF(#REF!,"Y")+COUNTIF(#REF!,"Y"))</f>
        <v>#REF!</v>
      </c>
      <c r="Q20" s="70" t="e">
        <f>IF(AND(O20&gt;0,P20=O20),IF(AND(#REF!=0,#REF!=0),#REF!,IF(#REF!="Yes",#REF!,#REF!)),0)</f>
        <v>#REF!</v>
      </c>
    </row>
    <row r="21" spans="1:17" s="3" customFormat="1" ht="21" customHeight="1" x14ac:dyDescent="0.25">
      <c r="A21" s="58" t="s">
        <v>105</v>
      </c>
      <c r="B21" s="108"/>
      <c r="C21" s="108"/>
      <c r="D21" s="109"/>
      <c r="E21" s="109"/>
      <c r="F21" s="110"/>
      <c r="G21" s="110"/>
      <c r="H21" s="110"/>
      <c r="I21" s="152"/>
      <c r="J21" s="112"/>
      <c r="K21" s="4"/>
    </row>
    <row r="22" spans="1:17" s="3" customFormat="1" ht="30.75" customHeight="1" x14ac:dyDescent="0.25">
      <c r="A22" s="58"/>
      <c r="B22" s="91"/>
      <c r="C22" s="91"/>
      <c r="D22" s="31"/>
      <c r="E22" s="31"/>
      <c r="I22" s="94"/>
      <c r="J22" s="1"/>
      <c r="K22" s="4"/>
    </row>
    <row r="23" spans="1:17" s="3" customFormat="1" ht="27.75" customHeight="1" x14ac:dyDescent="0.25">
      <c r="A23" s="58"/>
      <c r="B23" s="362" t="s">
        <v>304</v>
      </c>
      <c r="C23" s="362"/>
      <c r="D23" s="362"/>
      <c r="E23" s="155">
        <f>SUM(E9:E20)</f>
        <v>0</v>
      </c>
      <c r="I23" s="94"/>
      <c r="J23" s="1"/>
      <c r="K23" s="4"/>
    </row>
    <row r="24" spans="1:17" s="3" customFormat="1" ht="51" customHeight="1" x14ac:dyDescent="0.25">
      <c r="A24" s="58"/>
      <c r="B24" s="362" t="s">
        <v>298</v>
      </c>
      <c r="C24" s="362"/>
      <c r="D24" s="362"/>
      <c r="E24" s="115">
        <f>SUM(H9:H20)</f>
        <v>0</v>
      </c>
      <c r="I24" s="94"/>
      <c r="J24" s="1"/>
      <c r="K24" s="4"/>
    </row>
    <row r="25" spans="1:17" s="3" customFormat="1" ht="45" customHeight="1" x14ac:dyDescent="0.25">
      <c r="A25" s="58"/>
      <c r="B25" s="360" t="s">
        <v>301</v>
      </c>
      <c r="C25" s="360"/>
      <c r="D25" s="360"/>
      <c r="E25" s="169">
        <f>IFERROR($E24/$E23,0)</f>
        <v>0</v>
      </c>
      <c r="I25"/>
      <c r="J25"/>
      <c r="K25" s="4"/>
    </row>
    <row r="26" spans="1:17" s="3" customFormat="1" ht="21" customHeight="1" x14ac:dyDescent="0.25">
      <c r="A26" s="58"/>
      <c r="B26" s="99"/>
      <c r="C26" s="99"/>
      <c r="D26" s="99"/>
      <c r="E26" s="31"/>
      <c r="I26"/>
      <c r="J26"/>
      <c r="K26" s="4"/>
    </row>
    <row r="27" spans="1:17" s="75" customFormat="1" ht="32.25" customHeight="1" x14ac:dyDescent="0.25">
      <c r="I27"/>
      <c r="J27"/>
      <c r="K27" s="96"/>
    </row>
    <row r="28" spans="1:17" s="75" customFormat="1" ht="37.5" customHeight="1" x14ac:dyDescent="0.25">
      <c r="D28" s="97"/>
      <c r="I28"/>
      <c r="J28"/>
      <c r="K28" s="96"/>
    </row>
    <row r="29" spans="1:17" s="75" customFormat="1" ht="39" customHeight="1" x14ac:dyDescent="0.25">
      <c r="I29"/>
      <c r="J29"/>
      <c r="K29" s="96"/>
    </row>
    <row r="30" spans="1:17" s="31" customFormat="1" ht="21" customHeight="1" x14ac:dyDescent="0.25">
      <c r="I30"/>
      <c r="J30"/>
      <c r="K30" s="96"/>
    </row>
    <row r="31" spans="1:17" s="31" customFormat="1" ht="21" customHeight="1" x14ac:dyDescent="0.25">
      <c r="I31"/>
      <c r="J31"/>
      <c r="K31" s="96"/>
    </row>
    <row r="32" spans="1:17" s="31" customFormat="1" ht="21" customHeight="1" x14ac:dyDescent="0.25">
      <c r="I32"/>
      <c r="J32"/>
      <c r="K32" s="96"/>
    </row>
    <row r="33" spans="9:11" s="31" customFormat="1" ht="21" customHeight="1" x14ac:dyDescent="0.25">
      <c r="I33"/>
      <c r="J33"/>
      <c r="K33" s="96"/>
    </row>
    <row r="34" spans="9:11" s="75" customFormat="1" ht="21" customHeight="1" x14ac:dyDescent="0.25">
      <c r="I34"/>
      <c r="J34"/>
      <c r="K34" s="96"/>
    </row>
    <row r="35" spans="9:11" ht="21" customHeight="1" x14ac:dyDescent="0.25">
      <c r="I35"/>
      <c r="J35"/>
    </row>
    <row r="36" spans="9:11" ht="21" customHeight="1" x14ac:dyDescent="0.25">
      <c r="I36"/>
      <c r="J36"/>
    </row>
    <row r="37" spans="9:11" x14ac:dyDescent="0.25">
      <c r="I37"/>
      <c r="J37"/>
    </row>
  </sheetData>
  <sheetProtection algorithmName="SHA-512" hashValue="R8IPZzKK5pVsZimqVftWScMfr/4UosvZnTHm0g6sgYHIhGoIA6wyEeP2K7tIaNfIBy5rw6ZngtA3BTatoFia8g==" saltValue="kjAfta3MgyYoB8GXFgkz/g==" spinCount="100000" sheet="1" objects="1" scenarios="1" formatColumns="0" formatRows="0"/>
  <mergeCells count="15">
    <mergeCell ref="Q7:Q8"/>
    <mergeCell ref="B25:D25"/>
    <mergeCell ref="H7:H8"/>
    <mergeCell ref="J7:J8"/>
    <mergeCell ref="L7:L8"/>
    <mergeCell ref="M7:M8"/>
    <mergeCell ref="O7:O8"/>
    <mergeCell ref="P7:P8"/>
    <mergeCell ref="B7:B8"/>
    <mergeCell ref="C7:C8"/>
    <mergeCell ref="D7:D8"/>
    <mergeCell ref="E7:E8"/>
    <mergeCell ref="F7:F8"/>
    <mergeCell ref="B23:D23"/>
    <mergeCell ref="B24:D24"/>
  </mergeCells>
  <conditionalFormatting sqref="G9:G20">
    <cfRule type="expression" dxfId="3" priority="2">
      <formula>OR($F9="inherently nonemitting sources", $F9="salvaged and reused materials",$F9="other (specify)", $F9="does not meet criteria")</formula>
    </cfRule>
  </conditionalFormatting>
  <dataValidations count="2">
    <dataValidation type="list" allowBlank="1" showInputMessage="1" sqref="G9:G20" xr:uid="{00000000-0002-0000-0700-000000000000}">
      <formula1>OFFSET(STstart,MATCH($F9,STList,0),0,COUNTIF(STList,$F9),1)</formula1>
    </dataValidation>
    <dataValidation type="list" allowBlank="1" showInputMessage="1" showErrorMessage="1" sqref="F9:F20" xr:uid="{00000000-0002-0000-0700-000001000000}">
      <formula1>"furniture emissions evaluation,inherently nonemitting sources,salvaged and reused materials,does not meet criteria"</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addA">
                <anchor moveWithCells="1">
                  <from>
                    <xdr:col>1</xdr:col>
                    <xdr:colOff>9525</xdr:colOff>
                    <xdr:row>26</xdr:row>
                    <xdr:rowOff>180975</xdr:rowOff>
                  </from>
                  <to>
                    <xdr:col>1</xdr:col>
                    <xdr:colOff>1400175</xdr:colOff>
                    <xdr:row>27</xdr:row>
                    <xdr:rowOff>28575</xdr:rowOff>
                  </to>
                </anchor>
              </controlPr>
            </control>
          </mc:Choice>
        </mc:AlternateContent>
        <mc:AlternateContent xmlns:mc="http://schemas.openxmlformats.org/markup-compatibility/2006">
          <mc:Choice Requires="x14">
            <control shapeId="9218" r:id="rId5" name="Button 2">
              <controlPr defaultSize="0" print="0" autoFill="0" autoPict="0" macro="[0]!DeleteRow">
                <anchor moveWithCells="1">
                  <from>
                    <xdr:col>3</xdr:col>
                    <xdr:colOff>838200</xdr:colOff>
                    <xdr:row>26</xdr:row>
                    <xdr:rowOff>180975</xdr:rowOff>
                  </from>
                  <to>
                    <xdr:col>4</xdr:col>
                    <xdr:colOff>1219200</xdr:colOff>
                    <xdr:row>27</xdr:row>
                    <xdr:rowOff>28575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Q42"/>
  <sheetViews>
    <sheetView showGridLines="0" tabSelected="1" zoomScale="80" zoomScaleNormal="80" zoomScalePageLayoutView="80" workbookViewId="0">
      <pane ySplit="9" topLeftCell="A10" activePane="bottomLeft" state="frozen"/>
      <selection pane="bottomLeft" activeCell="H11" sqref="H11"/>
    </sheetView>
  </sheetViews>
  <sheetFormatPr defaultColWidth="8.85546875" defaultRowHeight="15" x14ac:dyDescent="0.25"/>
  <cols>
    <col min="1" max="1" width="2.7109375" style="2" customWidth="1"/>
    <col min="2" max="2" width="27.7109375" style="2" customWidth="1"/>
    <col min="3" max="3" width="14.85546875" style="2" customWidth="1"/>
    <col min="4" max="4" width="15" style="2" customWidth="1"/>
    <col min="5" max="6" width="20.7109375" style="2" customWidth="1"/>
    <col min="7" max="7" width="27.85546875" style="2" customWidth="1"/>
    <col min="8" max="8" width="45.140625" style="2" customWidth="1"/>
    <col min="9" max="9" width="2.42578125" style="2" customWidth="1"/>
    <col min="10" max="10" width="45.85546875" style="2" customWidth="1"/>
    <col min="11" max="11" width="4" style="4" customWidth="1"/>
    <col min="12" max="13" width="13.28515625" style="2" hidden="1" customWidth="1"/>
    <col min="14" max="14" width="5.7109375" style="2" hidden="1" customWidth="1"/>
    <col min="15" max="16" width="12.42578125" style="2" hidden="1" customWidth="1"/>
    <col min="17" max="17" width="13" style="2" hidden="1" customWidth="1"/>
    <col min="18" max="16384" width="8.85546875" style="2"/>
  </cols>
  <sheetData>
    <row r="1" spans="1:17" ht="15" customHeight="1" x14ac:dyDescent="0.2">
      <c r="A1" s="5"/>
      <c r="B1" s="5"/>
      <c r="C1" s="5"/>
      <c r="D1" s="5"/>
      <c r="E1" s="5"/>
      <c r="F1" s="5"/>
      <c r="G1" s="5"/>
      <c r="H1" s="5"/>
      <c r="I1" s="5"/>
      <c r="J1" s="5"/>
      <c r="K1" s="2"/>
    </row>
    <row r="2" spans="1:17" ht="20.25" customHeight="1" x14ac:dyDescent="0.2">
      <c r="A2" s="6"/>
      <c r="B2" s="7" t="s">
        <v>99</v>
      </c>
      <c r="C2" s="7"/>
      <c r="D2" s="8"/>
      <c r="E2" s="8"/>
      <c r="F2" s="9"/>
      <c r="G2" s="8"/>
      <c r="H2" s="8"/>
      <c r="I2" s="8"/>
      <c r="J2" s="8"/>
      <c r="K2" s="2"/>
    </row>
    <row r="3" spans="1:17" ht="15.75" customHeight="1" x14ac:dyDescent="0.2">
      <c r="A3" s="5"/>
      <c r="B3" s="5"/>
      <c r="C3" s="5"/>
      <c r="D3" s="5"/>
      <c r="E3" s="5"/>
      <c r="F3" s="5"/>
      <c r="G3" s="5"/>
      <c r="H3" s="5"/>
      <c r="I3" s="5"/>
      <c r="J3" s="5"/>
      <c r="K3" s="2"/>
    </row>
    <row r="4" spans="1:17" ht="22.5" customHeight="1" x14ac:dyDescent="0.25">
      <c r="E4" s="133"/>
    </row>
    <row r="5" spans="1:17" ht="19.350000000000001" customHeight="1" x14ac:dyDescent="0.25">
      <c r="B5" s="90" t="s">
        <v>272</v>
      </c>
      <c r="D5" s="134"/>
      <c r="E5" s="138"/>
      <c r="F5" s="135"/>
    </row>
    <row r="6" spans="1:17" ht="15.75" customHeight="1" x14ac:dyDescent="0.25">
      <c r="B6" s="90"/>
      <c r="E6" s="132"/>
    </row>
    <row r="7" spans="1:17" ht="22.5" customHeight="1" x14ac:dyDescent="0.25"/>
    <row r="8" spans="1:17" ht="44.25" customHeight="1" x14ac:dyDescent="0.25">
      <c r="B8" s="350" t="s">
        <v>270</v>
      </c>
      <c r="C8" s="350" t="s">
        <v>417</v>
      </c>
      <c r="D8" s="350" t="s">
        <v>4</v>
      </c>
      <c r="E8" s="350" t="s">
        <v>284</v>
      </c>
      <c r="F8" s="350" t="str">
        <f>"Product surface area" &amp; IF(Instructions!$H$10="IP Units", " (sq ft)", IF(Instructions!$H$10="SI Units"," (sq m)"))</f>
        <v>Product surface area (sq ft)</v>
      </c>
      <c r="G8" s="347" t="s">
        <v>290</v>
      </c>
      <c r="H8" s="168" t="s">
        <v>308</v>
      </c>
      <c r="I8" s="363"/>
      <c r="J8" s="350" t="s">
        <v>431</v>
      </c>
      <c r="L8" s="344" t="s">
        <v>102</v>
      </c>
      <c r="M8" s="344" t="s">
        <v>103</v>
      </c>
      <c r="O8" s="346" t="s">
        <v>108</v>
      </c>
      <c r="P8" s="346" t="s">
        <v>109</v>
      </c>
      <c r="Q8" s="343" t="s">
        <v>96</v>
      </c>
    </row>
    <row r="9" spans="1:17" ht="31.5" customHeight="1" x14ac:dyDescent="0.25">
      <c r="B9" s="350"/>
      <c r="C9" s="350"/>
      <c r="D9" s="350"/>
      <c r="E9" s="350"/>
      <c r="F9" s="350"/>
      <c r="G9" s="347"/>
      <c r="H9" s="117" t="s">
        <v>291</v>
      </c>
      <c r="I9" s="364"/>
      <c r="J9" s="350"/>
      <c r="L9" s="345"/>
      <c r="M9" s="345"/>
      <c r="O9" s="346"/>
      <c r="P9" s="346"/>
      <c r="Q9" s="343"/>
    </row>
    <row r="10" spans="1:17" s="67" customFormat="1" ht="24" x14ac:dyDescent="0.25">
      <c r="A10" s="65">
        <f t="shared" ref="A10:A19" si="0">IF(D10&gt;=0,0,0)</f>
        <v>0</v>
      </c>
      <c r="B10" s="171"/>
      <c r="C10" s="172"/>
      <c r="D10" s="173"/>
      <c r="E10" s="174"/>
      <c r="F10" s="175"/>
      <c r="G10" s="176" t="s">
        <v>409</v>
      </c>
      <c r="H10" s="177" t="s">
        <v>396</v>
      </c>
      <c r="I10" s="71"/>
      <c r="J10" s="178"/>
      <c r="K10" s="66"/>
      <c r="L10" s="68" t="e">
        <f>IF(AND(#REF!="composite wood",(COUNTIF(#REF!,"Y")+COUNTIF(#REF!,"Y")+COUNTIF(#REF!,"Y")+COUNTIF(#REF!,"Y"))=0),"Yes","No")</f>
        <v>#REF!</v>
      </c>
      <c r="M10" s="68" t="e">
        <f>IF(AND(L10="Yes",#REF!="Y"),1,0)</f>
        <v>#REF!</v>
      </c>
      <c r="O10" s="69" t="e">
        <f>IF(#REF!="Inherently nonemitting",1,COUNTIF(#REF!,"Y")+COUNTIF(#REF!,"Y")+COUNTIF(#REF!,"Y")+COUNTIF(#REF!,"Y")+COUNTIF(#REF!,"Y"))</f>
        <v>#REF!</v>
      </c>
      <c r="P10" s="69" t="e">
        <f>IF(#REF!="Yes",1,COUNTIF(#REF!,"Y")+COUNTIF(#REF!,"Y")+COUNTIF(#REF!,"Y")+COUNTIF(#REF!,"Y")+COUNTIF(#REF!,"Y"))</f>
        <v>#REF!</v>
      </c>
      <c r="Q10" s="70" t="e">
        <f>IF(AND(O10&gt;0,P10=O10),IF(AND(#REF!=0,#REF!=0),#REF!,IF(#REF!="Yes",#REF!,#REF!)),0)</f>
        <v>#REF!</v>
      </c>
    </row>
    <row r="11" spans="1:17" s="67" customFormat="1" ht="12" x14ac:dyDescent="0.25">
      <c r="A11" s="65">
        <f t="shared" si="0"/>
        <v>0</v>
      </c>
      <c r="B11" s="78"/>
      <c r="C11" s="87"/>
      <c r="D11" s="156"/>
      <c r="E11" s="118"/>
      <c r="F11" s="136"/>
      <c r="G11" s="102" t="s">
        <v>385</v>
      </c>
      <c r="H11" s="85" t="s">
        <v>386</v>
      </c>
      <c r="I11" s="71"/>
      <c r="J11" s="72"/>
      <c r="K11" s="66"/>
      <c r="L11" s="73" t="e">
        <f>IF(AND(#REF!="composite wood",(COUNTIF(#REF!,"Y")+COUNTIF(#REF!,"Y")+COUNTIF(#REF!,"Y")+COUNTIF(#REF!,"Y"))=0),"Yes","No")</f>
        <v>#REF!</v>
      </c>
      <c r="M11" s="73" t="e">
        <f>IF(AND(L11="Yes",#REF!="Y"),1,0)</f>
        <v>#REF!</v>
      </c>
      <c r="O11" s="69" t="e">
        <f>IF(#REF!="Yes",1,COUNTIF(#REF!,"Y")+COUNTIF(#REF!,"Y")+COUNTIF(#REF!,"Y")+COUNTIF(#REF!,"Y")+COUNTIF(#REF!,"Y"))</f>
        <v>#REF!</v>
      </c>
      <c r="P11" s="69" t="e">
        <f>IF(#REF!="Yes",1,COUNTIF(#REF!,"Y")+COUNTIF(#REF!,"Y")+COUNTIF(#REF!,"Y")+COUNTIF(#REF!,"Y")+COUNTIF(#REF!,"Y"))</f>
        <v>#REF!</v>
      </c>
      <c r="Q11" s="70" t="e">
        <f>IF(AND(O11&gt;0,P11=O11),IF(AND(#REF!=0,#REF!=0),#REF!,IF(#REF!="Yes",#REF!,#REF!)),0)</f>
        <v>#REF!</v>
      </c>
    </row>
    <row r="12" spans="1:17" s="67" customFormat="1" ht="12" x14ac:dyDescent="0.25">
      <c r="A12" s="65">
        <f t="shared" si="0"/>
        <v>0</v>
      </c>
      <c r="B12" s="78"/>
      <c r="C12" s="87"/>
      <c r="D12" s="156"/>
      <c r="E12" s="118"/>
      <c r="F12" s="136"/>
      <c r="G12" s="102"/>
      <c r="H12" s="85"/>
      <c r="I12" s="71"/>
      <c r="J12" s="72"/>
      <c r="K12" s="66"/>
      <c r="L12" s="73" t="e">
        <f>IF(AND(#REF!="composite wood",(COUNTIF(#REF!,"Y")+COUNTIF(#REF!,"Y")+COUNTIF(#REF!,"Y")+COUNTIF(#REF!,"Y"))=0),"Yes","No")</f>
        <v>#REF!</v>
      </c>
      <c r="M12" s="73" t="e">
        <f>IF(AND(L12="Yes",#REF!="Y"),1,0)</f>
        <v>#REF!</v>
      </c>
      <c r="O12" s="69" t="e">
        <f>IF(#REF!="Yes",1,COUNTIF(#REF!,"Y")+COUNTIF(#REF!,"Y")+COUNTIF(#REF!,"Y")+COUNTIF(#REF!,"Y")+COUNTIF(#REF!,"Y"))</f>
        <v>#REF!</v>
      </c>
      <c r="P12" s="69" t="e">
        <f>IF(#REF!="Yes",1,COUNTIF(#REF!,"Y")+COUNTIF(#REF!,"Y")+COUNTIF(#REF!,"Y")+COUNTIF(#REF!,"Y")+COUNTIF(#REF!,"Y"))</f>
        <v>#REF!</v>
      </c>
      <c r="Q12" s="70" t="e">
        <f>IF(AND(O12&gt;0,P12=O12),IF(AND(#REF!=0,#REF!=0),#REF!,IF(#REF!="Yes",#REF!,#REF!)),0)</f>
        <v>#REF!</v>
      </c>
    </row>
    <row r="13" spans="1:17" s="67" customFormat="1" ht="12" x14ac:dyDescent="0.25">
      <c r="A13" s="65">
        <f t="shared" si="0"/>
        <v>0</v>
      </c>
      <c r="B13" s="78"/>
      <c r="C13" s="87"/>
      <c r="D13" s="156"/>
      <c r="E13" s="118"/>
      <c r="F13" s="136"/>
      <c r="G13" s="102"/>
      <c r="H13" s="85"/>
      <c r="I13" s="71"/>
      <c r="J13" s="72"/>
      <c r="K13" s="66"/>
      <c r="L13" s="73" t="e">
        <f>IF(AND(#REF!="composite wood",(COUNTIF(#REF!,"Y")+COUNTIF(#REF!,"Y")+COUNTIF(#REF!,"Y")+COUNTIF(#REF!,"Y"))=0),"Yes","No")</f>
        <v>#REF!</v>
      </c>
      <c r="M13" s="73" t="e">
        <f>IF(AND(L13="Yes",#REF!="Y"),1,0)</f>
        <v>#REF!</v>
      </c>
      <c r="O13" s="69" t="e">
        <f>IF(#REF!="Yes",1,COUNTIF(#REF!,"Y")+COUNTIF(#REF!,"Y")+COUNTIF(#REF!,"Y")+COUNTIF(#REF!,"Y")+COUNTIF(#REF!,"Y"))</f>
        <v>#REF!</v>
      </c>
      <c r="P13" s="69" t="e">
        <f>IF(#REF!="Yes",1,COUNTIF(#REF!,"Y")+COUNTIF(#REF!,"Y")+COUNTIF(#REF!,"Y")+COUNTIF(#REF!,"Y")+COUNTIF(#REF!,"Y"))</f>
        <v>#REF!</v>
      </c>
      <c r="Q13" s="70" t="e">
        <f>IF(AND(O13&gt;0,P13=O13),IF(AND(#REF!=0,#REF!=0),#REF!,IF(#REF!="Yes",#REF!,#REF!)),0)</f>
        <v>#REF!</v>
      </c>
    </row>
    <row r="14" spans="1:17" s="67" customFormat="1" ht="12" x14ac:dyDescent="0.25">
      <c r="A14" s="65">
        <f t="shared" si="0"/>
        <v>0</v>
      </c>
      <c r="B14" s="78"/>
      <c r="C14" s="87"/>
      <c r="D14" s="156"/>
      <c r="E14" s="118"/>
      <c r="F14" s="136"/>
      <c r="G14" s="102"/>
      <c r="H14" s="85"/>
      <c r="I14" s="71"/>
      <c r="J14" s="72"/>
      <c r="K14" s="66"/>
      <c r="L14" s="73" t="e">
        <f>IF(AND(#REF!="composite wood",(COUNTIF(#REF!,"Y")+COUNTIF(#REF!,"Y")+COUNTIF(#REF!,"Y")+COUNTIF(#REF!,"Y"))=0),"Yes","No")</f>
        <v>#REF!</v>
      </c>
      <c r="M14" s="73" t="e">
        <f>IF(AND(L14="Yes",#REF!="Y"),1,0)</f>
        <v>#REF!</v>
      </c>
      <c r="O14" s="69" t="e">
        <f>IF(#REF!="Yes",1,COUNTIF(#REF!,"Y")+COUNTIF(#REF!,"Y")+COUNTIF(#REF!,"Y")+COUNTIF(#REF!,"Y")+COUNTIF(#REF!,"Y"))</f>
        <v>#REF!</v>
      </c>
      <c r="P14" s="69" t="e">
        <f>IF(#REF!="Yes",1,COUNTIF(#REF!,"Y")+COUNTIF(#REF!,"Y")+COUNTIF(#REF!,"Y")+COUNTIF(#REF!,"Y")+COUNTIF(#REF!,"Y"))</f>
        <v>#REF!</v>
      </c>
      <c r="Q14" s="70" t="e">
        <f>IF(AND(O14&gt;0,P14=O14),IF(AND(#REF!=0,#REF!=0),#REF!,IF(#REF!="Yes",#REF!,#REF!)),0)</f>
        <v>#REF!</v>
      </c>
    </row>
    <row r="15" spans="1:17" s="67" customFormat="1" ht="12" x14ac:dyDescent="0.25">
      <c r="A15" s="65">
        <f t="shared" si="0"/>
        <v>0</v>
      </c>
      <c r="B15" s="78"/>
      <c r="C15" s="87"/>
      <c r="D15" s="156"/>
      <c r="E15" s="118"/>
      <c r="F15" s="136"/>
      <c r="G15" s="102"/>
      <c r="H15" s="85"/>
      <c r="I15" s="71"/>
      <c r="J15" s="72"/>
      <c r="K15" s="66"/>
      <c r="L15" s="73" t="e">
        <f>IF(AND(#REF!="composite wood",(COUNTIF(#REF!,"Y")+COUNTIF(#REF!,"Y")+COUNTIF(#REF!,"Y")+COUNTIF(#REF!,"Y"))=0),"Yes","No")</f>
        <v>#REF!</v>
      </c>
      <c r="M15" s="73" t="e">
        <f>IF(AND(L15="Yes",#REF!="Y"),1,0)</f>
        <v>#REF!</v>
      </c>
      <c r="O15" s="69" t="e">
        <f>IF(#REF!="Yes",1,COUNTIF(#REF!,"Y")+COUNTIF(#REF!,"Y")+COUNTIF(#REF!,"Y")+COUNTIF(#REF!,"Y")+COUNTIF(#REF!,"Y"))</f>
        <v>#REF!</v>
      </c>
      <c r="P15" s="69" t="e">
        <f>IF(#REF!="Yes",1,COUNTIF(#REF!,"Y")+COUNTIF(#REF!,"Y")+COUNTIF(#REF!,"Y")+COUNTIF(#REF!,"Y")+COUNTIF(#REF!,"Y"))</f>
        <v>#REF!</v>
      </c>
      <c r="Q15" s="70" t="e">
        <f>IF(AND(O15&gt;0,P15=O15),IF(AND(#REF!=0,#REF!=0),#REF!,IF(#REF!="Yes",#REF!,#REF!)),0)</f>
        <v>#REF!</v>
      </c>
    </row>
    <row r="16" spans="1:17" s="67" customFormat="1" ht="12" x14ac:dyDescent="0.25">
      <c r="A16" s="65">
        <f t="shared" si="0"/>
        <v>0</v>
      </c>
      <c r="B16" s="78"/>
      <c r="C16" s="87"/>
      <c r="D16" s="156"/>
      <c r="E16" s="118"/>
      <c r="F16" s="136"/>
      <c r="G16" s="102"/>
      <c r="H16" s="85"/>
      <c r="I16" s="71"/>
      <c r="J16" s="72"/>
      <c r="K16" s="66"/>
      <c r="L16" s="73" t="e">
        <f>IF(AND(#REF!="composite wood",(COUNTIF(#REF!,"Y")+COUNTIF(#REF!,"Y")+COUNTIF(#REF!,"Y")+COUNTIF(#REF!,"Y"))=0),"Yes","No")</f>
        <v>#REF!</v>
      </c>
      <c r="M16" s="73" t="e">
        <f>IF(AND(L16="Yes",#REF!="Y"),1,0)</f>
        <v>#REF!</v>
      </c>
      <c r="O16" s="69" t="e">
        <f>IF(#REF!="Yes",1,COUNTIF(#REF!,"Y")+COUNTIF(#REF!,"Y")+COUNTIF(#REF!,"Y")+COUNTIF(#REF!,"Y")+COUNTIF(#REF!,"Y"))</f>
        <v>#REF!</v>
      </c>
      <c r="P16" s="69" t="e">
        <f>IF(#REF!="Yes",1,COUNTIF(#REF!,"Y")+COUNTIF(#REF!,"Y")+COUNTIF(#REF!,"Y")+COUNTIF(#REF!,"Y")+COUNTIF(#REF!,"Y"))</f>
        <v>#REF!</v>
      </c>
      <c r="Q16" s="70" t="e">
        <f>IF(AND(O16&gt;0,P16=O16),IF(AND(#REF!=0,#REF!=0),#REF!,IF(#REF!="Yes",#REF!,#REF!)),0)</f>
        <v>#REF!</v>
      </c>
    </row>
    <row r="17" spans="1:17" s="67" customFormat="1" ht="12" x14ac:dyDescent="0.25">
      <c r="A17" s="65">
        <f t="shared" si="0"/>
        <v>0</v>
      </c>
      <c r="B17" s="78"/>
      <c r="C17" s="87"/>
      <c r="D17" s="156"/>
      <c r="E17" s="118"/>
      <c r="F17" s="136"/>
      <c r="G17" s="102"/>
      <c r="H17" s="85"/>
      <c r="I17" s="71"/>
      <c r="J17" s="72"/>
      <c r="K17" s="66"/>
      <c r="L17" s="73" t="e">
        <f>IF(AND(#REF!="composite wood",(COUNTIF(#REF!,"Y")+COUNTIF(#REF!,"Y")+COUNTIF(#REF!,"Y")+COUNTIF(#REF!,"Y"))=0),"Yes","No")</f>
        <v>#REF!</v>
      </c>
      <c r="M17" s="73" t="e">
        <f>IF(AND(L17="Yes",#REF!="Y"),1,0)</f>
        <v>#REF!</v>
      </c>
      <c r="O17" s="69" t="e">
        <f>IF(#REF!="Yes",1,COUNTIF(#REF!,"Y")+COUNTIF(#REF!,"Y")+COUNTIF(#REF!,"Y")+COUNTIF(#REF!,"Y")+COUNTIF(#REF!,"Y"))</f>
        <v>#REF!</v>
      </c>
      <c r="P17" s="69" t="e">
        <f>IF(#REF!="Yes",1,COUNTIF(#REF!,"Y")+COUNTIF(#REF!,"Y")+COUNTIF(#REF!,"Y")+COUNTIF(#REF!,"Y")+COUNTIF(#REF!,"Y"))</f>
        <v>#REF!</v>
      </c>
      <c r="Q17" s="70" t="e">
        <f>IF(AND(O17&gt;0,P17=O17),IF(AND(#REF!=0,#REF!=0),#REF!,IF(#REF!="Yes",#REF!,#REF!)),0)</f>
        <v>#REF!</v>
      </c>
    </row>
    <row r="18" spans="1:17" s="67" customFormat="1" ht="12" x14ac:dyDescent="0.25">
      <c r="A18" s="65">
        <f t="shared" si="0"/>
        <v>0</v>
      </c>
      <c r="B18" s="78"/>
      <c r="C18" s="87"/>
      <c r="D18" s="156"/>
      <c r="E18" s="118"/>
      <c r="F18" s="136"/>
      <c r="G18" s="102"/>
      <c r="H18" s="85"/>
      <c r="I18" s="71"/>
      <c r="J18" s="72"/>
      <c r="K18" s="66"/>
      <c r="L18" s="73" t="e">
        <f>IF(AND(#REF!="composite wood",(COUNTIF(#REF!,"Y")+COUNTIF(#REF!,"Y")+COUNTIF(#REF!,"Y")+COUNTIF(#REF!,"Y"))=0),"Yes","No")</f>
        <v>#REF!</v>
      </c>
      <c r="M18" s="73" t="e">
        <f>IF(AND(L18="Yes",#REF!="Y"),1,0)</f>
        <v>#REF!</v>
      </c>
      <c r="O18" s="69" t="e">
        <f>IF(#REF!="Yes",1,COUNTIF(#REF!,"Y")+COUNTIF(#REF!,"Y")+COUNTIF(#REF!,"Y")+COUNTIF(#REF!,"Y")+COUNTIF(#REF!,"Y"))</f>
        <v>#REF!</v>
      </c>
      <c r="P18" s="69" t="e">
        <f>IF(#REF!="Yes",1,COUNTIF(#REF!,"Y")+COUNTIF(#REF!,"Y")+COUNTIF(#REF!,"Y")+COUNTIF(#REF!,"Y")+COUNTIF(#REF!,"Y"))</f>
        <v>#REF!</v>
      </c>
      <c r="Q18" s="70" t="e">
        <f>IF(AND(O18&gt;0,P18=O18),IF(AND(#REF!=0,#REF!=0),#REF!,IF(#REF!="Yes",#REF!,#REF!)),0)</f>
        <v>#REF!</v>
      </c>
    </row>
    <row r="19" spans="1:17" s="67" customFormat="1" ht="12" x14ac:dyDescent="0.25">
      <c r="A19" s="65">
        <f t="shared" si="0"/>
        <v>0</v>
      </c>
      <c r="B19" s="78"/>
      <c r="C19" s="87"/>
      <c r="D19" s="156"/>
      <c r="E19" s="118"/>
      <c r="F19" s="136"/>
      <c r="G19" s="102"/>
      <c r="H19" s="85"/>
      <c r="I19" s="71"/>
      <c r="J19" s="72"/>
      <c r="K19" s="66"/>
      <c r="L19" s="73" t="e">
        <f>IF(AND(#REF!="composite wood",(COUNTIF(#REF!,"Y")+COUNTIF(#REF!,"Y")+COUNTIF(#REF!,"Y")+COUNTIF(#REF!,"Y"))=0),"Yes","No")</f>
        <v>#REF!</v>
      </c>
      <c r="M19" s="73" t="e">
        <f>IF(AND(L19="Yes",#REF!="Y"),1,0)</f>
        <v>#REF!</v>
      </c>
      <c r="O19" s="69" t="e">
        <f>IF(#REF!="Yes",1,COUNTIF(#REF!,"Y")+COUNTIF(#REF!,"Y")+COUNTIF(#REF!,"Y")+COUNTIF(#REF!,"Y")+COUNTIF(#REF!,"Y"))</f>
        <v>#REF!</v>
      </c>
      <c r="P19" s="69" t="e">
        <f>IF(#REF!="Yes",1,COUNTIF(#REF!,"Y")+COUNTIF(#REF!,"Y")+COUNTIF(#REF!,"Y")+COUNTIF(#REF!,"Y")+COUNTIF(#REF!,"Y"))</f>
        <v>#REF!</v>
      </c>
      <c r="Q19" s="70" t="e">
        <f>IF(AND(O19&gt;0,P19=O19),IF(AND(#REF!=0,#REF!=0),#REF!,IF(#REF!="Yes",#REF!,#REF!)),0)</f>
        <v>#REF!</v>
      </c>
    </row>
    <row r="20" spans="1:17" s="67" customFormat="1" ht="12" x14ac:dyDescent="0.25">
      <c r="A20" s="65"/>
      <c r="B20" s="78"/>
      <c r="C20" s="87"/>
      <c r="D20" s="156"/>
      <c r="E20" s="118"/>
      <c r="F20" s="136"/>
      <c r="G20" s="102"/>
      <c r="H20" s="85"/>
      <c r="I20" s="71"/>
      <c r="J20" s="72"/>
      <c r="K20" s="66"/>
      <c r="L20" s="73" t="e">
        <f>IF(AND(#REF!="composite wood",(COUNTIF(#REF!,"Y")+COUNTIF(#REF!,"Y")+COUNTIF(#REF!,"Y")+COUNTIF(#REF!,"Y"))=0),"Yes","No")</f>
        <v>#REF!</v>
      </c>
      <c r="M20" s="73" t="e">
        <f>IF(AND(L20="Yes",#REF!="Y"),1,0)</f>
        <v>#REF!</v>
      </c>
      <c r="O20" s="69" t="e">
        <f>IF(#REF!="Yes",1,COUNTIF(#REF!,"Y")+COUNTIF(#REF!,"Y")+COUNTIF(#REF!,"Y")+COUNTIF(#REF!,"Y")+COUNTIF(#REF!,"Y"))</f>
        <v>#REF!</v>
      </c>
      <c r="P20" s="69" t="e">
        <f>IF(#REF!="Yes",1,COUNTIF(#REF!,"Y")+COUNTIF(#REF!,"Y")+COUNTIF(#REF!,"Y")+COUNTIF(#REF!,"Y")+COUNTIF(#REF!,"Y"))</f>
        <v>#REF!</v>
      </c>
      <c r="Q20" s="70" t="e">
        <f>IF(AND(O20&gt;0,P20=O20),IF(AND(#REF!=0,#REF!=0),#REF!,IF(#REF!="Yes",#REF!,#REF!)),0)</f>
        <v>#REF!</v>
      </c>
    </row>
    <row r="21" spans="1:17" s="67" customFormat="1" ht="12" x14ac:dyDescent="0.25">
      <c r="A21" s="65"/>
      <c r="B21" s="84"/>
      <c r="C21" s="88"/>
      <c r="D21" s="157"/>
      <c r="E21" s="118"/>
      <c r="F21" s="136"/>
      <c r="G21" s="102"/>
      <c r="H21" s="85"/>
      <c r="I21" s="71"/>
      <c r="J21" s="74"/>
      <c r="K21" s="66"/>
      <c r="L21" s="73" t="e">
        <f>IF(AND(#REF!="composite wood",(COUNTIF(#REF!,"Y")+COUNTIF(#REF!,"Y")+COUNTIF(#REF!,"Y")+COUNTIF(#REF!,"Y"))=0),"Yes","No")</f>
        <v>#REF!</v>
      </c>
      <c r="M21" s="73" t="e">
        <f>IF(AND(L21="Yes",#REF!="Y"),1,0)</f>
        <v>#REF!</v>
      </c>
      <c r="O21" s="69" t="e">
        <f>IF(#REF!="Yes",1,COUNTIF(#REF!,"Y")+COUNTIF(#REF!,"Y")+COUNTIF(#REF!,"Y")+COUNTIF(#REF!,"Y")+COUNTIF(#REF!,"Y"))</f>
        <v>#REF!</v>
      </c>
      <c r="P21" s="69" t="e">
        <f>IF(#REF!="Yes",1,COUNTIF(#REF!,"Y")+COUNTIF(#REF!,"Y")+COUNTIF(#REF!,"Y")+COUNTIF(#REF!,"Y")+COUNTIF(#REF!,"Y"))</f>
        <v>#REF!</v>
      </c>
      <c r="Q21" s="70" t="e">
        <f>IF(AND(O21&gt;0,P21=O21),IF(AND(#REF!=0,#REF!=0),#REF!,IF(#REF!="Yes",#REF!,#REF!)),0)</f>
        <v>#REF!</v>
      </c>
    </row>
    <row r="22" spans="1:17" s="3" customFormat="1" ht="21" customHeight="1" x14ac:dyDescent="0.25">
      <c r="A22" s="58" t="s">
        <v>105</v>
      </c>
      <c r="B22" s="59"/>
      <c r="C22" s="89"/>
      <c r="D22" s="60"/>
      <c r="E22" s="86"/>
      <c r="F22" s="86"/>
      <c r="G22" s="110"/>
      <c r="H22" s="100"/>
      <c r="I22" s="10"/>
      <c r="J22" s="98"/>
      <c r="K22" s="4"/>
    </row>
    <row r="23" spans="1:17" s="3" customFormat="1" ht="30.75" customHeight="1" x14ac:dyDescent="0.25">
      <c r="A23" s="58"/>
      <c r="B23" s="91"/>
      <c r="C23" s="91"/>
      <c r="D23" s="31"/>
      <c r="E23" s="31"/>
      <c r="F23" s="31"/>
      <c r="I23" s="94"/>
      <c r="J23" s="1"/>
      <c r="K23" s="4"/>
    </row>
    <row r="24" spans="1:17" s="3" customFormat="1" ht="27.75" customHeight="1" x14ac:dyDescent="0.25">
      <c r="A24" s="58"/>
      <c r="B24" s="362" t="s">
        <v>302</v>
      </c>
      <c r="C24" s="362"/>
      <c r="D24" s="362"/>
      <c r="E24" s="362"/>
      <c r="F24" s="115" t="str">
        <f>IF($E$5="Cost", SUM(E10:E21), "n/a")</f>
        <v>n/a</v>
      </c>
      <c r="I24" s="94"/>
      <c r="J24" s="1"/>
      <c r="K24" s="4"/>
    </row>
    <row r="25" spans="1:17" s="3" customFormat="1" ht="42" customHeight="1" x14ac:dyDescent="0.25">
      <c r="A25" s="58"/>
      <c r="B25" s="360" t="s">
        <v>305</v>
      </c>
      <c r="C25" s="360"/>
      <c r="D25" s="360"/>
      <c r="E25" s="360"/>
      <c r="F25" s="115" t="str">
        <f>IF($E$5="cost",SUMIFS(E10:E21,G10:G21,"&lt;&gt;Does not meet criteria",G10:G21,"&lt;&gt;"),"n/a")</f>
        <v>n/a</v>
      </c>
      <c r="I25" s="94"/>
      <c r="J25" s="1"/>
      <c r="K25" s="4"/>
    </row>
    <row r="26" spans="1:17" s="3" customFormat="1" ht="45" customHeight="1" x14ac:dyDescent="0.25">
      <c r="A26" s="58"/>
      <c r="B26" s="360" t="s">
        <v>306</v>
      </c>
      <c r="C26" s="360"/>
      <c r="D26" s="360"/>
      <c r="E26" s="360"/>
      <c r="F26" s="169" t="str">
        <f>IF($E$5="Cost",IFERROR($F25/$F24,0),"n/a")</f>
        <v>n/a</v>
      </c>
      <c r="I26"/>
      <c r="J26"/>
      <c r="K26" s="4"/>
    </row>
    <row r="27" spans="1:17" s="3" customFormat="1" ht="21" customHeight="1" x14ac:dyDescent="0.25">
      <c r="A27" s="58"/>
      <c r="B27" s="99"/>
      <c r="C27" s="99"/>
      <c r="D27" s="99"/>
      <c r="E27" s="99"/>
      <c r="F27" s="31"/>
      <c r="I27"/>
      <c r="J27"/>
      <c r="K27" s="4"/>
    </row>
    <row r="28" spans="1:17" s="3" customFormat="1" ht="22.5" customHeight="1" x14ac:dyDescent="0.25">
      <c r="A28" s="58"/>
      <c r="B28" s="362" t="str">
        <f>"Total surface area of composite wood products" &amp; IF(Instructions!$H$10="IP Units", " (sq ft)", IF(Instructions!$H$10="SI Units"," (sq m)"))</f>
        <v>Total surface area of composite wood products (sq ft)</v>
      </c>
      <c r="C28" s="362"/>
      <c r="D28" s="362"/>
      <c r="E28" s="362"/>
      <c r="F28" s="115" t="str">
        <f>IF($E$5="Surface area", SUM(F10:F21), "n/a")</f>
        <v>n/a</v>
      </c>
      <c r="I28"/>
      <c r="J28"/>
      <c r="K28" s="4"/>
    </row>
    <row r="29" spans="1:17" s="3" customFormat="1" ht="36.75" customHeight="1" x14ac:dyDescent="0.25">
      <c r="A29" s="58"/>
      <c r="B29" s="360" t="str">
        <f>"Surface area of of composite wood compliant with formaldehyde emissions evaluation or salvaged and reused materials criteria" &amp; IF(Instructions!$H$10="IP Units", " (sq ft)", IF(Instructions!$H$10="SI Units"," (sq m)"))</f>
        <v>Surface area of of composite wood compliant with formaldehyde emissions evaluation or salvaged and reused materials criteria (sq ft)</v>
      </c>
      <c r="C29" s="360"/>
      <c r="D29" s="360"/>
      <c r="E29" s="360"/>
      <c r="F29" s="115">
        <f>IF($E$5="Cost","n/a",SUMIFS(F10:F21,G10:G21,"&lt;&gt;Does not meet criteria",G10:G21,"&lt;&gt;"))</f>
        <v>0</v>
      </c>
      <c r="I29"/>
      <c r="J29"/>
      <c r="K29" s="4"/>
    </row>
    <row r="30" spans="1:17" s="3" customFormat="1" ht="39" customHeight="1" x14ac:dyDescent="0.25">
      <c r="A30" s="58"/>
      <c r="B30" s="360" t="s">
        <v>307</v>
      </c>
      <c r="C30" s="360"/>
      <c r="D30" s="360"/>
      <c r="E30" s="360"/>
      <c r="F30" s="169" t="str">
        <f>IF($E$5="Surface area",IFERROR($F29/$F28,0),"n/a")</f>
        <v>n/a</v>
      </c>
      <c r="I30"/>
      <c r="J30"/>
      <c r="K30" s="4"/>
    </row>
    <row r="31" spans="1:17" s="3" customFormat="1" ht="21" customHeight="1" x14ac:dyDescent="0.25">
      <c r="A31" s="58"/>
      <c r="B31" s="31"/>
      <c r="C31" s="31"/>
      <c r="D31" s="31"/>
      <c r="E31" s="31"/>
      <c r="F31" s="31"/>
      <c r="I31"/>
      <c r="J31"/>
      <c r="K31" s="4"/>
    </row>
    <row r="32" spans="1:17" s="75" customFormat="1" ht="32.25" customHeight="1" x14ac:dyDescent="0.25">
      <c r="I32"/>
      <c r="J32"/>
      <c r="K32" s="96"/>
    </row>
    <row r="33" spans="4:11" s="75" customFormat="1" ht="37.5" customHeight="1" x14ac:dyDescent="0.25">
      <c r="D33" s="97"/>
      <c r="E33" s="97"/>
      <c r="I33"/>
      <c r="J33"/>
      <c r="K33" s="96"/>
    </row>
    <row r="34" spans="4:11" s="75" customFormat="1" ht="39" customHeight="1" x14ac:dyDescent="0.25">
      <c r="I34"/>
      <c r="J34"/>
      <c r="K34" s="96"/>
    </row>
    <row r="35" spans="4:11" s="31" customFormat="1" ht="21" customHeight="1" x14ac:dyDescent="0.25">
      <c r="I35"/>
      <c r="J35"/>
      <c r="K35" s="96"/>
    </row>
    <row r="36" spans="4:11" s="31" customFormat="1" ht="21" customHeight="1" x14ac:dyDescent="0.25">
      <c r="I36"/>
      <c r="J36"/>
      <c r="K36" s="96"/>
    </row>
    <row r="37" spans="4:11" s="31" customFormat="1" ht="21" customHeight="1" x14ac:dyDescent="0.25">
      <c r="I37"/>
      <c r="J37"/>
      <c r="K37" s="96"/>
    </row>
    <row r="38" spans="4:11" s="31" customFormat="1" ht="21" customHeight="1" x14ac:dyDescent="0.25">
      <c r="I38"/>
      <c r="J38"/>
      <c r="K38" s="96"/>
    </row>
    <row r="39" spans="4:11" s="75" customFormat="1" ht="21" customHeight="1" x14ac:dyDescent="0.25">
      <c r="I39"/>
      <c r="J39"/>
      <c r="K39" s="96"/>
    </row>
    <row r="40" spans="4:11" ht="21" customHeight="1" x14ac:dyDescent="0.25">
      <c r="I40"/>
      <c r="J40"/>
    </row>
    <row r="41" spans="4:11" ht="21" customHeight="1" x14ac:dyDescent="0.25">
      <c r="I41"/>
      <c r="J41"/>
    </row>
    <row r="42" spans="4:11" x14ac:dyDescent="0.25">
      <c r="I42"/>
      <c r="J42"/>
    </row>
  </sheetData>
  <sheetProtection algorithmName="SHA-512" hashValue="Co/NrDoGVjp7bOkyiwW18WHPLa/4kJhi21eY7wTUgAPZl86g1sX6EjZ0fGIiaWsK4HE0c+G6CU/TdCpNEcR1NQ==" saltValue="IjsDaX+JuBEJ9udQEfdVAA==" spinCount="100000" sheet="1" objects="1" scenarios="1" formatColumns="0" formatRows="0"/>
  <mergeCells count="19">
    <mergeCell ref="B30:E30"/>
    <mergeCell ref="B25:E25"/>
    <mergeCell ref="B29:E29"/>
    <mergeCell ref="J8:J9"/>
    <mergeCell ref="L8:L9"/>
    <mergeCell ref="B8:B9"/>
    <mergeCell ref="C8:C9"/>
    <mergeCell ref="D8:D9"/>
    <mergeCell ref="E8:E9"/>
    <mergeCell ref="F8:F9"/>
    <mergeCell ref="G8:G9"/>
    <mergeCell ref="B24:E24"/>
    <mergeCell ref="B28:E28"/>
    <mergeCell ref="I8:I9"/>
    <mergeCell ref="Q8:Q9"/>
    <mergeCell ref="B26:E26"/>
    <mergeCell ref="M8:M9"/>
    <mergeCell ref="O8:O9"/>
    <mergeCell ref="P8:P9"/>
  </mergeCells>
  <conditionalFormatting sqref="E10:E21">
    <cfRule type="expression" dxfId="2" priority="3">
      <formula>$E$5="Surface area"</formula>
    </cfRule>
  </conditionalFormatting>
  <conditionalFormatting sqref="F10:F21">
    <cfRule type="expression" dxfId="1" priority="2">
      <formula>$E$5="Cost"</formula>
    </cfRule>
  </conditionalFormatting>
  <conditionalFormatting sqref="H10:H21">
    <cfRule type="expression" dxfId="0" priority="1">
      <formula>OR($G10="salvaged and reused materials", $G10="Does not meet criteria")</formula>
    </cfRule>
  </conditionalFormatting>
  <dataValidations count="4">
    <dataValidation type="list" allowBlank="1" sqref="E5" xr:uid="{00000000-0002-0000-0800-000000000000}">
      <formula1>"Cost, Surface area"</formula1>
    </dataValidation>
    <dataValidation type="custom" allowBlank="1" showInputMessage="1" showErrorMessage="1" sqref="E10:E21" xr:uid="{00000000-0002-0000-0800-000001000000}">
      <formula1>AND($E$5="Cost", ISNUMBER(E10))</formula1>
    </dataValidation>
    <dataValidation type="custom" allowBlank="1" showInputMessage="1" showErrorMessage="1" sqref="F10:F21" xr:uid="{00000000-0002-0000-0800-000002000000}">
      <formula1>AND($E$5="Surface area", ISNUMBER(F10))</formula1>
    </dataValidation>
    <dataValidation type="list" allowBlank="1" showInputMessage="1" showErrorMessage="1" sqref="G10:G21" xr:uid="{00000000-0002-0000-0800-000003000000}">
      <formula1>"formaldehyde emissions evaluation, salvaged and reused materials, Does not meet criteria"</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addA">
                <anchor moveWithCells="1">
                  <from>
                    <xdr:col>1</xdr:col>
                    <xdr:colOff>9525</xdr:colOff>
                    <xdr:row>31</xdr:row>
                    <xdr:rowOff>180975</xdr:rowOff>
                  </from>
                  <to>
                    <xdr:col>1</xdr:col>
                    <xdr:colOff>1400175</xdr:colOff>
                    <xdr:row>32</xdr:row>
                    <xdr:rowOff>28575</xdr:rowOff>
                  </to>
                </anchor>
              </controlPr>
            </control>
          </mc:Choice>
        </mc:AlternateContent>
        <mc:AlternateContent xmlns:mc="http://schemas.openxmlformats.org/markup-compatibility/2006">
          <mc:Choice Requires="x14">
            <control shapeId="10242" r:id="rId5" name="Button 2">
              <controlPr defaultSize="0" print="0" autoFill="0" autoPict="0" macro="[0]!DeleteRow">
                <anchor moveWithCells="1">
                  <from>
                    <xdr:col>3</xdr:col>
                    <xdr:colOff>838200</xdr:colOff>
                    <xdr:row>31</xdr:row>
                    <xdr:rowOff>180975</xdr:rowOff>
                  </from>
                  <to>
                    <xdr:col>4</xdr:col>
                    <xdr:colOff>1209675</xdr:colOff>
                    <xdr:row>32</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xr:uid="{00000000-0002-0000-0800-000004000000}">
          <x14:formula1>
            <xm:f>OFFSET(Instructions!$K$360,1,MATCH($G10,Instructions!$K$360:$M$360,0)-1,COUNTA(OFFSET(Instructions!$K$360,1,MATCH($G10,Instructions!$K$360:$M$360,0)-1,12,1)),1)</xm:f>
          </x14:formula1>
          <xm:sqref>H10:H21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
  <dimension ref="B1:O113"/>
  <sheetViews>
    <sheetView showGridLines="0" topLeftCell="A23" zoomScale="90" zoomScaleNormal="90" zoomScalePageLayoutView="80" workbookViewId="0">
      <selection activeCell="E12" sqref="E12"/>
    </sheetView>
  </sheetViews>
  <sheetFormatPr defaultColWidth="8.85546875" defaultRowHeight="12.75" x14ac:dyDescent="0.2"/>
  <cols>
    <col min="1" max="1" width="2.42578125" style="11" customWidth="1"/>
    <col min="2" max="2" width="2.7109375" style="11" customWidth="1"/>
    <col min="3" max="3" width="44.85546875" style="11" customWidth="1"/>
    <col min="4" max="4" width="18.85546875" style="11" customWidth="1"/>
    <col min="5" max="5" width="22.5703125" style="11" customWidth="1"/>
    <col min="6" max="6" width="23.28515625" style="11" customWidth="1"/>
    <col min="7" max="8" width="14.7109375" style="11" customWidth="1"/>
    <col min="9" max="10" width="2.7109375" style="11" customWidth="1"/>
    <col min="11" max="18" width="14.7109375" style="11" customWidth="1"/>
    <col min="19" max="16384" width="8.85546875" style="11"/>
  </cols>
  <sheetData>
    <row r="1" spans="2:10" s="32" customFormat="1" ht="15" customHeight="1" x14ac:dyDescent="0.25"/>
    <row r="2" spans="2:10" s="32" customFormat="1" ht="15" customHeight="1" x14ac:dyDescent="0.25">
      <c r="B2" s="33"/>
      <c r="C2" s="34"/>
      <c r="D2" s="34"/>
      <c r="E2" s="34"/>
      <c r="F2" s="34"/>
      <c r="G2" s="34"/>
      <c r="H2" s="34"/>
      <c r="I2" s="35"/>
    </row>
    <row r="3" spans="2:10" s="32" customFormat="1" ht="24.75" customHeight="1" x14ac:dyDescent="0.25">
      <c r="B3" s="36"/>
      <c r="C3" s="37" t="s">
        <v>297</v>
      </c>
      <c r="D3" s="38"/>
      <c r="E3" s="38"/>
      <c r="F3" s="38"/>
      <c r="G3" s="39"/>
      <c r="H3" s="39"/>
      <c r="I3" s="40"/>
      <c r="J3" s="41"/>
    </row>
    <row r="4" spans="2:10" s="32" customFormat="1" ht="15" customHeight="1" x14ac:dyDescent="0.25">
      <c r="B4" s="36"/>
      <c r="C4" s="42" t="s">
        <v>106</v>
      </c>
      <c r="D4" s="38"/>
      <c r="E4" s="38"/>
      <c r="F4" s="38"/>
      <c r="G4" s="38"/>
      <c r="H4" s="38"/>
      <c r="I4" s="43"/>
    </row>
    <row r="5" spans="2:10" ht="25.5" customHeight="1" x14ac:dyDescent="0.2">
      <c r="B5" s="36"/>
      <c r="C5" s="44"/>
      <c r="D5" s="44"/>
      <c r="E5" s="44"/>
      <c r="F5" s="44"/>
      <c r="G5" s="45"/>
      <c r="H5" s="45"/>
      <c r="I5" s="46"/>
      <c r="J5" s="47"/>
    </row>
    <row r="6" spans="2:10" s="49" customFormat="1" ht="57" customHeight="1" x14ac:dyDescent="0.25">
      <c r="B6" s="36"/>
      <c r="C6" s="158" t="s">
        <v>2</v>
      </c>
      <c r="D6" s="158" t="s">
        <v>98</v>
      </c>
      <c r="E6" s="158" t="s">
        <v>292</v>
      </c>
      <c r="F6" s="158" t="s">
        <v>3</v>
      </c>
      <c r="G6" s="158" t="s">
        <v>125</v>
      </c>
      <c r="H6" s="158" t="s">
        <v>333</v>
      </c>
      <c r="I6" s="46"/>
      <c r="J6" s="48"/>
    </row>
    <row r="7" spans="2:10" ht="18" customHeight="1" x14ac:dyDescent="0.2">
      <c r="B7" s="36"/>
      <c r="C7" s="159" t="s">
        <v>293</v>
      </c>
      <c r="D7" s="165"/>
      <c r="E7" s="166"/>
      <c r="F7" s="160"/>
      <c r="G7" s="366" t="str">
        <f>IF(AND(D8&gt;=0.75,D9&gt;=1, D8&lt;&gt;"",D9&lt;&gt;""),"Yes","No")</f>
        <v>No</v>
      </c>
      <c r="H7" s="366" t="str">
        <f>IF(AND(D8&gt;=0.9,D9&gt;=1),"Yes","No")</f>
        <v>No</v>
      </c>
      <c r="I7" s="46"/>
      <c r="J7" s="50"/>
    </row>
    <row r="8" spans="2:10" ht="18" customHeight="1" x14ac:dyDescent="0.2">
      <c r="B8" s="36"/>
      <c r="C8" s="159" t="s">
        <v>294</v>
      </c>
      <c r="D8" s="165">
        <f>IF(ISBLANK('Paints and coatings'!E5),"",IF(E8="surface area",G33,G27))</f>
        <v>0.5</v>
      </c>
      <c r="E8" s="167" t="str">
        <f>IF(ISBLANK('Paints and coatings'!E5), "",'Paints and coatings'!E5)</f>
        <v>surface area</v>
      </c>
      <c r="F8" s="160">
        <v>0.75</v>
      </c>
      <c r="G8" s="366"/>
      <c r="H8" s="366"/>
      <c r="I8" s="46"/>
      <c r="J8" s="50"/>
    </row>
    <row r="9" spans="2:10" ht="18" customHeight="1" x14ac:dyDescent="0.2">
      <c r="B9" s="36"/>
      <c r="C9" s="159" t="s">
        <v>334</v>
      </c>
      <c r="D9" s="165">
        <f>IF(ISBLANK('Paints and coatings'!E5)," ",IF(E9="surface area",G35,G29))</f>
        <v>0.25</v>
      </c>
      <c r="E9" s="167" t="str">
        <f>IF(ISBLANK('Paints and coatings'!E7),"",IF('Paints and coatings'!E7="Yes","by volume via VOC budget",'Paints and coatings'!E5))</f>
        <v>surface area</v>
      </c>
      <c r="F9" s="160">
        <v>1</v>
      </c>
      <c r="G9" s="366"/>
      <c r="H9" s="366"/>
      <c r="I9" s="46"/>
      <c r="J9" s="50"/>
    </row>
    <row r="10" spans="2:10" ht="18" customHeight="1" x14ac:dyDescent="0.2">
      <c r="B10" s="36"/>
      <c r="C10" s="159" t="s">
        <v>295</v>
      </c>
      <c r="D10" s="165"/>
      <c r="E10" s="167"/>
      <c r="F10" s="160"/>
      <c r="G10" s="366" t="str">
        <f>IF(AND(D11&gt;=0.75,D12&gt;=1, D11&lt;&gt;"",D12&lt;&gt;""),"Yes","No")</f>
        <v>Yes</v>
      </c>
      <c r="H10" s="366" t="str">
        <f>IF(AND(D11&gt;=0.9,D12&gt;=1,D11&lt;&gt;"",D12&lt;&gt;""),"Yes","No")</f>
        <v>Yes</v>
      </c>
      <c r="I10" s="46"/>
      <c r="J10" s="50"/>
    </row>
    <row r="11" spans="2:10" ht="18" customHeight="1" x14ac:dyDescent="0.2">
      <c r="B11" s="36"/>
      <c r="C11" s="159" t="s">
        <v>294</v>
      </c>
      <c r="D11" s="165">
        <f>IF(ISBLANK('Adhesives and sealants'!E5),"",IF(E11="surface area",G48,G42))</f>
        <v>1</v>
      </c>
      <c r="E11" s="167" t="str">
        <f>IF(ISBLANK('Adhesives and sealants'!E5),"",'Adhesives and sealants'!E5)</f>
        <v>surface area</v>
      </c>
      <c r="F11" s="160">
        <v>0.75</v>
      </c>
      <c r="G11" s="366"/>
      <c r="H11" s="366"/>
      <c r="I11" s="46"/>
      <c r="J11" s="50"/>
    </row>
    <row r="12" spans="2:10" ht="18" customHeight="1" x14ac:dyDescent="0.2">
      <c r="B12" s="36"/>
      <c r="C12" s="159" t="s">
        <v>334</v>
      </c>
      <c r="D12" s="165">
        <f>IF(ISBLANK('Adhesives and sealants'!E5)," ",IF(E12="surface area",G50,G44))</f>
        <v>1</v>
      </c>
      <c r="E12" s="167" t="str">
        <f>IF(ISBLANK('Adhesives and sealants'!E7),"",IF('Adhesives and sealants'!E7="Yes","by volume via VOC budget",'Adhesives and sealants'!E5))</f>
        <v>surface area</v>
      </c>
      <c r="F12" s="160">
        <v>1</v>
      </c>
      <c r="G12" s="366"/>
      <c r="H12" s="366"/>
      <c r="I12" s="46"/>
      <c r="J12" s="50"/>
    </row>
    <row r="13" spans="2:10" ht="18" customHeight="1" x14ac:dyDescent="0.2">
      <c r="B13" s="36"/>
      <c r="C13" s="161" t="s">
        <v>0</v>
      </c>
      <c r="D13" s="165" t="str">
        <f>IF(ISBLANK(Flooring!E5),"",IF(E13="surface area",G62,G58))</f>
        <v/>
      </c>
      <c r="E13" s="167" t="str">
        <f>IF(ISBLANK(Flooring!E5),"",Flooring!E5)</f>
        <v/>
      </c>
      <c r="F13" s="162">
        <v>0.9</v>
      </c>
      <c r="G13" s="163" t="str">
        <f>IF(AND(D13&gt;=0.9, D13&lt;&gt;""),"Yes","No")</f>
        <v>No</v>
      </c>
      <c r="H13" s="163" t="str">
        <f>IF(AND(D13&gt;=0.9, D13&lt;&gt;""),"Yes","No")</f>
        <v>No</v>
      </c>
      <c r="I13" s="46"/>
      <c r="J13" s="50"/>
    </row>
    <row r="14" spans="2:10" ht="18" customHeight="1" x14ac:dyDescent="0.2">
      <c r="B14" s="36"/>
      <c r="C14" s="159" t="s">
        <v>283</v>
      </c>
      <c r="D14" s="165" t="str">
        <f>IF(ISBLANK('Wall panels'!E5),"",IF(E14="surface area",G72,G68))</f>
        <v/>
      </c>
      <c r="E14" s="167" t="str">
        <f>IF(ISBLANK('Wall panels'!E5), "",'Wall panels'!E5)</f>
        <v/>
      </c>
      <c r="F14" s="162">
        <v>0.75</v>
      </c>
      <c r="G14" s="163" t="str">
        <f>IF(AND(D14&gt;=0.75,D14&lt;&gt;""),"Yes","No")</f>
        <v>No</v>
      </c>
      <c r="H14" s="163" t="str">
        <f>IF(AND(D14&gt;=0.9, D14&lt;&gt;""),"Yes","No")</f>
        <v>No</v>
      </c>
      <c r="I14" s="46"/>
      <c r="J14" s="50"/>
    </row>
    <row r="15" spans="2:10" ht="18" customHeight="1" x14ac:dyDescent="0.2">
      <c r="B15" s="36"/>
      <c r="C15" s="159" t="s">
        <v>110</v>
      </c>
      <c r="D15" s="165" t="str">
        <f>IF(ISBLANK(Ceilings!E5),"",IF(E15="surface area",G82,G78))</f>
        <v/>
      </c>
      <c r="E15" s="167" t="str">
        <f>IF(ISBLANK(Ceilings!E5), "",Ceilings!E5)</f>
        <v/>
      </c>
      <c r="F15" s="162">
        <v>0.9</v>
      </c>
      <c r="G15" s="163" t="str">
        <f>IF(AND(D15&gt;=0.9,D15&lt;&gt;""),"Yes","No")</f>
        <v>No</v>
      </c>
      <c r="H15" s="163" t="str">
        <f>IF(AND(D15&gt;=0.9, D15&lt;&gt;""),"Yes","No")</f>
        <v>No</v>
      </c>
      <c r="I15" s="46"/>
      <c r="J15" s="50"/>
    </row>
    <row r="16" spans="2:10" ht="18" customHeight="1" x14ac:dyDescent="0.2">
      <c r="B16" s="36"/>
      <c r="C16" s="159" t="s">
        <v>296</v>
      </c>
      <c r="D16" s="165" t="str">
        <f>IF(ISBLANK(Insulation!E5),"",IF(E16="surface area",G93,G89))</f>
        <v/>
      </c>
      <c r="E16" s="167" t="str">
        <f>IF(ISBLANK(Insulation!E5),"",Insulation!E5)</f>
        <v/>
      </c>
      <c r="F16" s="162">
        <v>0.75</v>
      </c>
      <c r="G16" s="163" t="str">
        <f>IF(AND(D16&gt;=0.75, D16&lt;&gt;""),"Yes","No")</f>
        <v>No</v>
      </c>
      <c r="H16" s="163" t="str">
        <f>IF(AND(D16&gt;=0.9, D16&lt;&gt;""),"Yes","No")</f>
        <v>No</v>
      </c>
      <c r="I16" s="46"/>
      <c r="J16" s="50"/>
    </row>
    <row r="17" spans="2:15" ht="18" customHeight="1" x14ac:dyDescent="0.2">
      <c r="B17" s="36"/>
      <c r="C17" s="159" t="s">
        <v>1</v>
      </c>
      <c r="D17" s="165">
        <f>G100</f>
        <v>0</v>
      </c>
      <c r="E17" s="167" t="s">
        <v>425</v>
      </c>
      <c r="F17" s="162">
        <v>0.75</v>
      </c>
      <c r="G17" s="163" t="str">
        <f>IF(D17&gt;=0.75,"Yes","No")</f>
        <v>No</v>
      </c>
      <c r="H17" s="163" t="str">
        <f>IF(D17&gt;=0.9,"Yes","No")</f>
        <v>No</v>
      </c>
      <c r="I17" s="46"/>
      <c r="J17" s="50"/>
    </row>
    <row r="18" spans="2:15" ht="18" customHeight="1" x14ac:dyDescent="0.2">
      <c r="B18" s="36"/>
      <c r="C18" s="161" t="s">
        <v>99</v>
      </c>
      <c r="D18" s="165" t="str">
        <f>IF(ISBLANK('Composite wood'!E5),"",IF(E18="surface area",G111,G107))</f>
        <v/>
      </c>
      <c r="E18" s="167" t="str">
        <f>IF(ISBLANK('Composite wood'!E5),"",'Composite wood'!E5)</f>
        <v/>
      </c>
      <c r="F18" s="162">
        <v>0.75</v>
      </c>
      <c r="G18" s="163" t="str">
        <f>IF(AND(D18&gt;=0.75, D18&lt;&gt;""),"Yes","No")</f>
        <v>No</v>
      </c>
      <c r="H18" s="163" t="str">
        <f>IF(AND(D18&gt;=0.9, D18&lt;&gt;""),"Yes","No")</f>
        <v>No</v>
      </c>
      <c r="I18" s="46"/>
      <c r="J18" s="47"/>
    </row>
    <row r="19" spans="2:15" s="32" customFormat="1" ht="25.5" customHeight="1" x14ac:dyDescent="0.25">
      <c r="B19" s="36"/>
      <c r="C19" s="51"/>
      <c r="D19" s="52"/>
      <c r="E19" s="52"/>
      <c r="F19" s="52"/>
      <c r="G19" s="80"/>
      <c r="H19" s="80"/>
      <c r="I19" s="43"/>
    </row>
    <row r="20" spans="2:15" s="32" customFormat="1" ht="15" customHeight="1" x14ac:dyDescent="0.25">
      <c r="B20" s="36"/>
      <c r="C20" s="52" t="s">
        <v>100</v>
      </c>
      <c r="D20" s="39"/>
      <c r="E20" s="39"/>
      <c r="F20" s="39"/>
      <c r="G20" s="164">
        <f>COUNTIF(G7:G18,"Yes")</f>
        <v>1</v>
      </c>
      <c r="H20" s="164">
        <f>COUNTIF(H7:H18,"Yes")</f>
        <v>1</v>
      </c>
      <c r="I20" s="46"/>
    </row>
    <row r="21" spans="2:15" s="32" customFormat="1" ht="18" customHeight="1" x14ac:dyDescent="0.2">
      <c r="B21" s="53"/>
      <c r="C21" s="54"/>
      <c r="D21" s="55"/>
      <c r="E21" s="55"/>
      <c r="F21" s="55"/>
      <c r="G21" s="81"/>
      <c r="H21" s="81"/>
      <c r="I21" s="56"/>
      <c r="J21" s="57"/>
    </row>
    <row r="22" spans="2:15" s="32" customFormat="1" ht="18" customHeight="1" x14ac:dyDescent="0.2">
      <c r="B22" s="36"/>
      <c r="C22" s="38"/>
      <c r="D22" s="127"/>
      <c r="E22" s="127"/>
      <c r="F22" s="127"/>
      <c r="G22" s="80"/>
      <c r="H22" s="80"/>
      <c r="I22" s="43"/>
      <c r="J22" s="57"/>
    </row>
    <row r="23" spans="2:15" ht="31.5" customHeight="1" x14ac:dyDescent="0.2">
      <c r="B23" s="12"/>
      <c r="C23" s="125" t="s">
        <v>107</v>
      </c>
      <c r="D23" s="13"/>
      <c r="E23" s="13"/>
      <c r="F23" s="13"/>
      <c r="G23" s="82"/>
      <c r="H23" s="82"/>
      <c r="I23" s="14"/>
      <c r="J23" s="15"/>
      <c r="M23" s="15"/>
      <c r="O23" s="15"/>
    </row>
    <row r="24" spans="2:15" s="16" customFormat="1" ht="21" customHeight="1" x14ac:dyDescent="0.25">
      <c r="B24" s="17"/>
      <c r="C24" s="18" t="s">
        <v>271</v>
      </c>
      <c r="D24" s="19"/>
      <c r="E24" s="19"/>
      <c r="F24" s="19"/>
      <c r="G24" s="83"/>
      <c r="H24" s="83"/>
      <c r="I24" s="20"/>
    </row>
    <row r="25" spans="2:15" s="16" customFormat="1" ht="21" customHeight="1" x14ac:dyDescent="0.25">
      <c r="B25" s="17"/>
      <c r="C25" s="340" t="s">
        <v>410</v>
      </c>
      <c r="D25" s="341"/>
      <c r="E25" s="341"/>
      <c r="F25" s="342"/>
      <c r="G25" s="115" t="str">
        <f>'Paints and coatings'!F26</f>
        <v>n/a</v>
      </c>
      <c r="H25" s="83"/>
      <c r="I25" s="20"/>
    </row>
    <row r="26" spans="2:15" s="16" customFormat="1" ht="21" customHeight="1" x14ac:dyDescent="0.25">
      <c r="B26" s="17"/>
      <c r="C26" s="340" t="s">
        <v>411</v>
      </c>
      <c r="D26" s="341"/>
      <c r="E26" s="341"/>
      <c r="F26" s="342"/>
      <c r="G26" s="115" t="str">
        <f>'Paints and coatings'!F27</f>
        <v>n/a</v>
      </c>
      <c r="H26" s="83"/>
      <c r="I26" s="20"/>
    </row>
    <row r="27" spans="2:15" s="16" customFormat="1" ht="21" customHeight="1" x14ac:dyDescent="0.25">
      <c r="B27" s="17"/>
      <c r="C27" s="340" t="s">
        <v>279</v>
      </c>
      <c r="D27" s="341"/>
      <c r="E27" s="341"/>
      <c r="F27" s="342"/>
      <c r="G27" s="169" t="str">
        <f>'Paints and coatings'!F28</f>
        <v>n/a</v>
      </c>
      <c r="H27" s="83"/>
      <c r="I27" s="20"/>
    </row>
    <row r="28" spans="2:15" s="16" customFormat="1" ht="21" customHeight="1" x14ac:dyDescent="0.25">
      <c r="B28" s="17"/>
      <c r="C28" s="340" t="s">
        <v>412</v>
      </c>
      <c r="D28" s="341"/>
      <c r="E28" s="341"/>
      <c r="F28" s="342"/>
      <c r="G28" s="115" t="str">
        <f>'Paints and coatings'!F29</f>
        <v>n/a</v>
      </c>
      <c r="H28" s="83"/>
      <c r="I28" s="20"/>
    </row>
    <row r="29" spans="2:15" s="16" customFormat="1" ht="21" customHeight="1" x14ac:dyDescent="0.25">
      <c r="B29" s="17"/>
      <c r="C29" s="340" t="s">
        <v>280</v>
      </c>
      <c r="D29" s="341"/>
      <c r="E29" s="341"/>
      <c r="F29" s="342"/>
      <c r="G29" s="169" t="str">
        <f>'Paints and coatings'!F30</f>
        <v>n/a</v>
      </c>
      <c r="H29" s="83"/>
      <c r="I29" s="20"/>
    </row>
    <row r="30" spans="2:15" s="16" customFormat="1" ht="21" customHeight="1" x14ac:dyDescent="0.25">
      <c r="B30" s="17"/>
      <c r="C30" s="99"/>
      <c r="D30" s="99"/>
      <c r="E30" s="99"/>
      <c r="F30" s="99"/>
      <c r="G30" s="31"/>
      <c r="H30" s="83"/>
      <c r="I30" s="20"/>
    </row>
    <row r="31" spans="2:15" s="16" customFormat="1" ht="21" customHeight="1" x14ac:dyDescent="0.25">
      <c r="B31" s="17"/>
      <c r="C31" s="340" t="str">
        <f>"Total surface area of paints and coatings" &amp; IF(Instructions!$H$10="IP Units", " (sq ft)", IF(Instructions!$H$10="SI Units"," (sq m)"))</f>
        <v>Total surface area of paints and coatings (sq ft)</v>
      </c>
      <c r="D31" s="341"/>
      <c r="E31" s="341"/>
      <c r="F31" s="342"/>
      <c r="G31" s="115">
        <f>'Paints and coatings'!F32</f>
        <v>16000</v>
      </c>
      <c r="H31" s="83"/>
      <c r="I31" s="20"/>
    </row>
    <row r="32" spans="2:15" s="16" customFormat="1" ht="21" customHeight="1" x14ac:dyDescent="0.25">
      <c r="B32" s="17"/>
      <c r="C32" s="340" t="str">
        <f>"Surface area of paints and coatings compliant with VOC emissions evaluation" &amp; IF(Instructions!$H$10="IP Units", " (sq ft)", IF(Instructions!$H$10="SI Units"," (sq m)"))</f>
        <v>Surface area of paints and coatings compliant with VOC emissions evaluation (sq ft)</v>
      </c>
      <c r="D32" s="341"/>
      <c r="E32" s="341"/>
      <c r="F32" s="342"/>
      <c r="G32" s="115">
        <f>'Paints and coatings'!F33</f>
        <v>8000</v>
      </c>
      <c r="H32" s="83"/>
      <c r="I32" s="20"/>
    </row>
    <row r="33" spans="2:9" s="16" customFormat="1" ht="21" customHeight="1" x14ac:dyDescent="0.25">
      <c r="B33" s="17"/>
      <c r="C33" s="340" t="s">
        <v>281</v>
      </c>
      <c r="D33" s="341"/>
      <c r="E33" s="341"/>
      <c r="F33" s="342"/>
      <c r="G33" s="169">
        <f>'Paints and coatings'!F34</f>
        <v>0.5</v>
      </c>
      <c r="H33" s="83"/>
      <c r="I33" s="20"/>
    </row>
    <row r="34" spans="2:9" s="16" customFormat="1" ht="21" customHeight="1" x14ac:dyDescent="0.25">
      <c r="B34" s="17"/>
      <c r="C34" s="340" t="str">
        <f>"Surface area of paints and coatings compliant with VOC content evaluation" &amp; IF(Instructions!$H$10="IP Units", " (sq ft)", IF(Instructions!$H$10="SI Units"," (sq m)"))</f>
        <v>Surface area of paints and coatings compliant with VOC content evaluation (sq ft)</v>
      </c>
      <c r="D34" s="341"/>
      <c r="E34" s="341"/>
      <c r="F34" s="342"/>
      <c r="G34" s="115">
        <f>'Paints and coatings'!F35</f>
        <v>4000</v>
      </c>
      <c r="H34" s="83"/>
      <c r="I34" s="20"/>
    </row>
    <row r="35" spans="2:9" s="16" customFormat="1" ht="21" customHeight="1" x14ac:dyDescent="0.25">
      <c r="B35" s="17"/>
      <c r="C35" s="340" t="s">
        <v>282</v>
      </c>
      <c r="D35" s="341"/>
      <c r="E35" s="341"/>
      <c r="F35" s="342"/>
      <c r="G35" s="169">
        <f>'Paints and coatings'!F36</f>
        <v>0.25</v>
      </c>
      <c r="H35" s="83"/>
      <c r="I35" s="20"/>
    </row>
    <row r="36" spans="2:9" s="16" customFormat="1" ht="21" customHeight="1" x14ac:dyDescent="0.25">
      <c r="B36" s="17"/>
      <c r="C36" s="31"/>
      <c r="D36" s="31"/>
      <c r="E36" s="31"/>
      <c r="F36" s="31"/>
      <c r="G36" s="31"/>
      <c r="H36" s="83"/>
      <c r="I36" s="20"/>
    </row>
    <row r="37" spans="2:9" s="16" customFormat="1" ht="21" customHeight="1" x14ac:dyDescent="0.25">
      <c r="B37" s="17"/>
      <c r="C37" s="340" t="s">
        <v>289</v>
      </c>
      <c r="D37" s="341"/>
      <c r="E37" s="341"/>
      <c r="F37" s="342"/>
      <c r="G37" s="119" t="str">
        <f>'Paints and coatings'!F38</f>
        <v>n/a</v>
      </c>
      <c r="H37" s="83"/>
      <c r="I37" s="20"/>
    </row>
    <row r="38" spans="2:9" s="16" customFormat="1" ht="21" customHeight="1" x14ac:dyDescent="0.25">
      <c r="B38" s="17"/>
      <c r="C38" s="18"/>
      <c r="D38" s="19"/>
      <c r="E38" s="19"/>
      <c r="F38" s="19"/>
      <c r="G38" s="83"/>
      <c r="H38" s="83"/>
      <c r="I38" s="20"/>
    </row>
    <row r="39" spans="2:9" s="16" customFormat="1" ht="21" customHeight="1" x14ac:dyDescent="0.25">
      <c r="B39" s="17"/>
      <c r="C39" s="18" t="s">
        <v>335</v>
      </c>
      <c r="D39" s="19"/>
      <c r="E39" s="19"/>
      <c r="F39" s="19"/>
      <c r="G39" s="83"/>
      <c r="H39" s="83"/>
      <c r="I39" s="20"/>
    </row>
    <row r="40" spans="2:9" s="16" customFormat="1" ht="21" customHeight="1" x14ac:dyDescent="0.25">
      <c r="B40" s="17"/>
      <c r="C40" s="340" t="s">
        <v>413</v>
      </c>
      <c r="D40" s="341"/>
      <c r="E40" s="341"/>
      <c r="F40" s="342"/>
      <c r="G40" s="115" t="str">
        <f>'Adhesives and sealants'!F26</f>
        <v>n/a</v>
      </c>
      <c r="H40" s="83"/>
      <c r="I40" s="20"/>
    </row>
    <row r="41" spans="2:9" s="16" customFormat="1" ht="21" customHeight="1" x14ac:dyDescent="0.25">
      <c r="B41" s="17"/>
      <c r="C41" s="340" t="s">
        <v>414</v>
      </c>
      <c r="D41" s="341"/>
      <c r="E41" s="341"/>
      <c r="F41" s="342"/>
      <c r="G41" s="115" t="str">
        <f>'Adhesives and sealants'!F27</f>
        <v>n/a</v>
      </c>
      <c r="H41" s="83"/>
      <c r="I41" s="20"/>
    </row>
    <row r="42" spans="2:9" s="16" customFormat="1" ht="21" customHeight="1" x14ac:dyDescent="0.25">
      <c r="B42" s="17"/>
      <c r="C42" s="340" t="s">
        <v>317</v>
      </c>
      <c r="D42" s="341"/>
      <c r="E42" s="341"/>
      <c r="F42" s="342"/>
      <c r="G42" s="169" t="str">
        <f>'Adhesives and sealants'!F28</f>
        <v>n/a</v>
      </c>
      <c r="H42" s="83"/>
      <c r="I42" s="20"/>
    </row>
    <row r="43" spans="2:9" s="16" customFormat="1" ht="21" customHeight="1" x14ac:dyDescent="0.25">
      <c r="B43" s="17"/>
      <c r="C43" s="340" t="s">
        <v>412</v>
      </c>
      <c r="D43" s="341"/>
      <c r="E43" s="341"/>
      <c r="F43" s="342"/>
      <c r="G43" s="115" t="str">
        <f>'Adhesives and sealants'!F29</f>
        <v>n/a</v>
      </c>
      <c r="H43" s="83"/>
      <c r="I43" s="20"/>
    </row>
    <row r="44" spans="2:9" s="16" customFormat="1" ht="21" customHeight="1" x14ac:dyDescent="0.25">
      <c r="B44" s="17"/>
      <c r="C44" s="340" t="s">
        <v>318</v>
      </c>
      <c r="D44" s="341"/>
      <c r="E44" s="341"/>
      <c r="F44" s="342"/>
      <c r="G44" s="169" t="str">
        <f>'Adhesives and sealants'!F30</f>
        <v>n/a</v>
      </c>
      <c r="H44" s="83"/>
      <c r="I44" s="20"/>
    </row>
    <row r="45" spans="2:9" s="16" customFormat="1" ht="21" customHeight="1" x14ac:dyDescent="0.25">
      <c r="B45" s="17"/>
      <c r="C45" s="99"/>
      <c r="D45" s="99"/>
      <c r="E45" s="99"/>
      <c r="F45" s="99"/>
      <c r="G45" s="31"/>
      <c r="H45" s="83"/>
      <c r="I45" s="20"/>
    </row>
    <row r="46" spans="2:9" s="16" customFormat="1" ht="21" customHeight="1" x14ac:dyDescent="0.25">
      <c r="B46" s="17"/>
      <c r="C46" s="340" t="str">
        <f>"Total surface area of adhesives and sealants" &amp; IF(Instructions!$H$10="IP Units", " (sq ft)", IF(Instructions!$H$10="SI Units"," (sq m)"))</f>
        <v>Total surface area of adhesives and sealants (sq ft)</v>
      </c>
      <c r="D46" s="341"/>
      <c r="E46" s="341"/>
      <c r="F46" s="342"/>
      <c r="G46" s="115">
        <f>'Adhesives and sealants'!F32</f>
        <v>2000</v>
      </c>
      <c r="H46" s="83"/>
      <c r="I46" s="20"/>
    </row>
    <row r="47" spans="2:9" s="16" customFormat="1" ht="21" customHeight="1" x14ac:dyDescent="0.25">
      <c r="B47" s="17"/>
      <c r="C47" s="340" t="str">
        <f>"Surface area of adhesives and sealants compliant with VOC emissions evaluation" &amp; IF(Instructions!$H$10="IP Units", " (sq ft)", IF(Instructions!$H$10="SI Units"," (sq m)"))</f>
        <v>Surface area of adhesives and sealants compliant with VOC emissions evaluation (sq ft)</v>
      </c>
      <c r="D47" s="341"/>
      <c r="E47" s="341"/>
      <c r="F47" s="342"/>
      <c r="G47" s="115">
        <f>'Adhesives and sealants'!F33</f>
        <v>2000</v>
      </c>
      <c r="H47" s="83"/>
      <c r="I47" s="20"/>
    </row>
    <row r="48" spans="2:9" s="16" customFormat="1" ht="21" customHeight="1" x14ac:dyDescent="0.25">
      <c r="B48" s="17"/>
      <c r="C48" s="340" t="s">
        <v>319</v>
      </c>
      <c r="D48" s="341"/>
      <c r="E48" s="341"/>
      <c r="F48" s="342"/>
      <c r="G48" s="169">
        <f>'Adhesives and sealants'!F34</f>
        <v>1</v>
      </c>
      <c r="H48" s="83"/>
      <c r="I48" s="20"/>
    </row>
    <row r="49" spans="2:9" s="16" customFormat="1" ht="21" customHeight="1" x14ac:dyDescent="0.25">
      <c r="B49" s="17"/>
      <c r="C49" s="340" t="str">
        <f>"Surface area of adhesives and sealants compliant with VOC content evaluation" &amp; IF(Instructions!$H$10="IP Units", " (sq ft)", IF(Instructions!$H$10="SI Units"," (sq m)"))</f>
        <v>Surface area of adhesives and sealants compliant with VOC content evaluation (sq ft)</v>
      </c>
      <c r="D49" s="341"/>
      <c r="E49" s="341"/>
      <c r="F49" s="342"/>
      <c r="G49" s="115">
        <f>'Adhesives and sealants'!F35</f>
        <v>2000</v>
      </c>
      <c r="H49" s="83"/>
      <c r="I49" s="20"/>
    </row>
    <row r="50" spans="2:9" s="16" customFormat="1" ht="18" customHeight="1" x14ac:dyDescent="0.25">
      <c r="B50" s="21"/>
      <c r="C50" s="340" t="s">
        <v>282</v>
      </c>
      <c r="D50" s="341"/>
      <c r="E50" s="341"/>
      <c r="F50" s="342"/>
      <c r="G50" s="169">
        <f>'Adhesives and sealants'!F36</f>
        <v>1</v>
      </c>
      <c r="H50" s="83"/>
      <c r="I50" s="20"/>
    </row>
    <row r="51" spans="2:9" s="16" customFormat="1" ht="9.75" customHeight="1" x14ac:dyDescent="0.25">
      <c r="B51" s="21"/>
      <c r="C51" s="31"/>
      <c r="D51" s="31"/>
      <c r="E51" s="31"/>
      <c r="F51" s="31"/>
      <c r="G51" s="31"/>
      <c r="H51" s="83"/>
      <c r="I51" s="20"/>
    </row>
    <row r="52" spans="2:9" s="23" customFormat="1" ht="18" customHeight="1" x14ac:dyDescent="0.25">
      <c r="B52" s="24"/>
      <c r="C52" s="340" t="s">
        <v>320</v>
      </c>
      <c r="D52" s="341"/>
      <c r="E52" s="341"/>
      <c r="F52" s="342"/>
      <c r="G52" s="115" t="str">
        <f>'Adhesives and sealants'!F38</f>
        <v>n/a</v>
      </c>
      <c r="H52" s="128"/>
      <c r="I52" s="25"/>
    </row>
    <row r="53" spans="2:9" s="16" customFormat="1" ht="20.25" customHeight="1" x14ac:dyDescent="0.25">
      <c r="B53" s="21"/>
      <c r="C53" s="22"/>
      <c r="D53" s="19"/>
      <c r="E53" s="19"/>
      <c r="F53" s="19"/>
      <c r="G53" s="83"/>
      <c r="H53" s="83"/>
      <c r="I53" s="20"/>
    </row>
    <row r="54" spans="2:9" s="16" customFormat="1" x14ac:dyDescent="0.25">
      <c r="B54" s="21"/>
      <c r="C54" s="126" t="s">
        <v>0</v>
      </c>
      <c r="D54" s="19"/>
      <c r="E54" s="19"/>
      <c r="F54" s="19"/>
      <c r="G54" s="83"/>
      <c r="H54" s="83"/>
      <c r="I54" s="20"/>
    </row>
    <row r="55" spans="2:9" s="16" customFormat="1" x14ac:dyDescent="0.25">
      <c r="B55" s="21"/>
      <c r="C55" s="22"/>
      <c r="D55" s="19"/>
      <c r="E55" s="19"/>
      <c r="F55" s="19"/>
      <c r="G55" s="83"/>
      <c r="H55" s="83"/>
      <c r="I55" s="20"/>
    </row>
    <row r="56" spans="2:9" s="16" customFormat="1" ht="33" customHeight="1" x14ac:dyDescent="0.25">
      <c r="B56" s="21"/>
      <c r="C56" s="361" t="s">
        <v>321</v>
      </c>
      <c r="D56" s="361"/>
      <c r="E56" s="361"/>
      <c r="F56" s="361"/>
      <c r="G56" s="115" t="str">
        <f>Flooring!F24</f>
        <v>n/a</v>
      </c>
      <c r="H56" s="83"/>
      <c r="I56" s="20"/>
    </row>
    <row r="57" spans="2:9" s="16" customFormat="1" ht="33" customHeight="1" x14ac:dyDescent="0.25">
      <c r="B57" s="21"/>
      <c r="C57" s="360" t="s">
        <v>322</v>
      </c>
      <c r="D57" s="360"/>
      <c r="E57" s="360"/>
      <c r="F57" s="360"/>
      <c r="G57" s="115">
        <f>Flooring!F25</f>
        <v>100000</v>
      </c>
      <c r="H57" s="83"/>
      <c r="I57" s="20"/>
    </row>
    <row r="58" spans="2:9" s="16" customFormat="1" ht="33" customHeight="1" x14ac:dyDescent="0.25">
      <c r="B58" s="21"/>
      <c r="C58" s="360" t="s">
        <v>323</v>
      </c>
      <c r="D58" s="360"/>
      <c r="E58" s="360"/>
      <c r="F58" s="360"/>
      <c r="G58" s="169" t="str">
        <f>Flooring!F26</f>
        <v>n/a</v>
      </c>
      <c r="H58" s="83"/>
      <c r="I58" s="20"/>
    </row>
    <row r="59" spans="2:9" s="16" customFormat="1" ht="33" customHeight="1" x14ac:dyDescent="0.25">
      <c r="B59" s="21"/>
      <c r="C59" s="99"/>
      <c r="D59" s="99"/>
      <c r="E59" s="99"/>
      <c r="F59" s="99"/>
      <c r="G59" s="31"/>
      <c r="H59" s="83"/>
      <c r="I59" s="20"/>
    </row>
    <row r="60" spans="2:9" s="16" customFormat="1" ht="33" customHeight="1" x14ac:dyDescent="0.25">
      <c r="B60" s="21"/>
      <c r="C60" s="362" t="str">
        <f>"Total surface area of flooring" &amp; IF(Instructions!$H$10="IP Units", " (sq ft)", IF(Instructions!$H$10="SI Units"," (sq m)"))</f>
        <v>Total surface area of flooring (sq ft)</v>
      </c>
      <c r="D60" s="362"/>
      <c r="E60" s="362"/>
      <c r="F60" s="362"/>
      <c r="G60" s="115" t="str">
        <f>Flooring!F28</f>
        <v>n/a</v>
      </c>
      <c r="H60" s="83"/>
      <c r="I60" s="20"/>
    </row>
    <row r="61" spans="2:9" s="16" customFormat="1" ht="33" customHeight="1" x14ac:dyDescent="0.25">
      <c r="B61" s="21"/>
      <c r="C61" s="360" t="str">
        <f>"Surface area of flooring compliant with VOC emissions evaluation, inherently nonemitting sources criteria, or salvaged and reused materials criteria" &amp; IF(Instructions!$H$10="IP Units", " (sq ft)", IF(Instructions!$H$10="SI Units"," (sq m)"))</f>
        <v>Surface area of flooring compliant with VOC emissions evaluation, inherently nonemitting sources criteria, or salvaged and reused materials criteria (sq ft)</v>
      </c>
      <c r="D61" s="360"/>
      <c r="E61" s="360"/>
      <c r="F61" s="360"/>
      <c r="G61" s="115">
        <f>Flooring!F29</f>
        <v>0</v>
      </c>
      <c r="H61" s="83"/>
      <c r="I61" s="20"/>
    </row>
    <row r="62" spans="2:9" s="16" customFormat="1" ht="33" customHeight="1" x14ac:dyDescent="0.25">
      <c r="B62" s="21"/>
      <c r="C62" s="360" t="s">
        <v>324</v>
      </c>
      <c r="D62" s="360"/>
      <c r="E62" s="360"/>
      <c r="F62" s="360"/>
      <c r="G62" s="169" t="str">
        <f>Flooring!F30</f>
        <v>n/a</v>
      </c>
      <c r="H62" s="83"/>
      <c r="I62" s="20"/>
    </row>
    <row r="63" spans="2:9" s="16" customFormat="1" ht="33" customHeight="1" x14ac:dyDescent="0.25">
      <c r="B63" s="21"/>
      <c r="C63" s="22"/>
      <c r="D63" s="19"/>
      <c r="E63" s="19"/>
      <c r="F63" s="19"/>
      <c r="G63" s="83"/>
      <c r="H63" s="83"/>
      <c r="I63" s="20"/>
    </row>
    <row r="64" spans="2:9" s="16" customFormat="1" ht="33" customHeight="1" x14ac:dyDescent="0.25">
      <c r="B64" s="21"/>
      <c r="C64" s="126" t="s">
        <v>283</v>
      </c>
      <c r="D64" s="19"/>
      <c r="E64" s="19"/>
      <c r="F64" s="19"/>
      <c r="G64" s="83"/>
      <c r="H64" s="83"/>
      <c r="I64" s="20"/>
    </row>
    <row r="65" spans="2:9" s="16" customFormat="1" x14ac:dyDescent="0.25">
      <c r="B65" s="21"/>
      <c r="C65" s="22"/>
      <c r="D65" s="19"/>
      <c r="E65" s="19"/>
      <c r="F65" s="19"/>
      <c r="G65" s="83"/>
      <c r="H65" s="83"/>
      <c r="I65" s="20"/>
    </row>
    <row r="66" spans="2:9" s="16" customFormat="1" ht="33" customHeight="1" x14ac:dyDescent="0.25">
      <c r="B66" s="21"/>
      <c r="C66" s="367" t="s">
        <v>303</v>
      </c>
      <c r="D66" s="368"/>
      <c r="E66" s="368"/>
      <c r="F66" s="369"/>
      <c r="G66" s="115" t="str">
        <f>'Wall panels'!F24</f>
        <v>n/a</v>
      </c>
      <c r="H66" s="83"/>
      <c r="I66" s="20"/>
    </row>
    <row r="67" spans="2:9" s="16" customFormat="1" ht="33" customHeight="1" x14ac:dyDescent="0.25">
      <c r="B67" s="21"/>
      <c r="C67" s="370" t="s">
        <v>285</v>
      </c>
      <c r="D67" s="371"/>
      <c r="E67" s="371"/>
      <c r="F67" s="372"/>
      <c r="G67" s="115">
        <f>'Wall panels'!F25</f>
        <v>0</v>
      </c>
      <c r="H67" s="83"/>
      <c r="I67" s="20"/>
    </row>
    <row r="68" spans="2:9" s="16" customFormat="1" ht="33" customHeight="1" x14ac:dyDescent="0.25">
      <c r="B68" s="21"/>
      <c r="C68" s="370" t="s">
        <v>286</v>
      </c>
      <c r="D68" s="371"/>
      <c r="E68" s="371"/>
      <c r="F68" s="372"/>
      <c r="G68" s="169" t="str">
        <f>'Wall panels'!F26</f>
        <v>n/a</v>
      </c>
      <c r="H68" s="83"/>
      <c r="I68" s="20"/>
    </row>
    <row r="69" spans="2:9" s="16" customFormat="1" ht="33" customHeight="1" x14ac:dyDescent="0.25">
      <c r="B69" s="21"/>
      <c r="C69" s="99"/>
      <c r="D69" s="99"/>
      <c r="E69" s="99"/>
      <c r="F69" s="99"/>
      <c r="G69" s="31"/>
      <c r="H69" s="83"/>
      <c r="I69" s="20"/>
    </row>
    <row r="70" spans="2:9" s="16" customFormat="1" ht="33" customHeight="1" x14ac:dyDescent="0.25">
      <c r="B70" s="21"/>
      <c r="C70" s="340" t="str">
        <f>"Total surface area of wall panels" &amp; IF(Instructions!$H$10="IP Units", " (sq ft)", IF(Instructions!$H$10="SI Units"," (sq m)"))</f>
        <v>Total surface area of wall panels (sq ft)</v>
      </c>
      <c r="D70" s="341"/>
      <c r="E70" s="341"/>
      <c r="F70" s="342"/>
      <c r="G70" s="115" t="str">
        <f>'Wall panels'!F28</f>
        <v>n/a</v>
      </c>
      <c r="H70" s="83"/>
      <c r="I70" s="20"/>
    </row>
    <row r="71" spans="2:9" s="16" customFormat="1" ht="33" customHeight="1" x14ac:dyDescent="0.25">
      <c r="B71" s="21"/>
      <c r="C71" s="370" t="str">
        <f>"Surface area of wall panels compliant with VOC emissions evaluation, inherently nonemitting sources criteria, or salvaged and reused materials criteria" &amp; IF(Instructions!$H$10="IP Units", " (sq ft)", IF(Instructions!$H$10="SI Units"," (sq m)"))</f>
        <v>Surface area of wall panels compliant with VOC emissions evaluation, inherently nonemitting sources criteria, or salvaged and reused materials criteria (sq ft)</v>
      </c>
      <c r="D71" s="371"/>
      <c r="E71" s="371"/>
      <c r="F71" s="372"/>
      <c r="G71" s="115">
        <f>'Wall panels'!F29</f>
        <v>0</v>
      </c>
      <c r="H71" s="83"/>
      <c r="I71" s="20"/>
    </row>
    <row r="72" spans="2:9" s="16" customFormat="1" ht="33" customHeight="1" x14ac:dyDescent="0.25">
      <c r="B72" s="21"/>
      <c r="C72" s="370" t="s">
        <v>287</v>
      </c>
      <c r="D72" s="371"/>
      <c r="E72" s="371"/>
      <c r="F72" s="372"/>
      <c r="G72" s="169" t="str">
        <f>'Wall panels'!F30</f>
        <v>n/a</v>
      </c>
      <c r="H72" s="83"/>
      <c r="I72" s="20"/>
    </row>
    <row r="73" spans="2:9" s="16" customFormat="1" ht="33" customHeight="1" x14ac:dyDescent="0.25">
      <c r="B73" s="21"/>
      <c r="C73" s="22"/>
      <c r="D73" s="19"/>
      <c r="E73" s="19"/>
      <c r="F73" s="19"/>
      <c r="G73" s="83"/>
      <c r="H73" s="83"/>
      <c r="I73" s="20"/>
    </row>
    <row r="74" spans="2:9" s="16" customFormat="1" x14ac:dyDescent="0.25">
      <c r="B74" s="21"/>
      <c r="C74" s="126" t="s">
        <v>110</v>
      </c>
      <c r="D74" s="19"/>
      <c r="E74" s="19"/>
      <c r="F74" s="19"/>
      <c r="G74" s="83"/>
      <c r="H74" s="83"/>
      <c r="I74" s="20"/>
    </row>
    <row r="75" spans="2:9" s="16" customFormat="1" x14ac:dyDescent="0.25">
      <c r="B75" s="21"/>
      <c r="C75" s="22"/>
      <c r="D75" s="19"/>
      <c r="E75" s="19"/>
      <c r="F75" s="19"/>
      <c r="G75" s="83"/>
      <c r="H75" s="83"/>
      <c r="I75" s="20"/>
    </row>
    <row r="76" spans="2:9" s="16" customFormat="1" ht="33" customHeight="1" x14ac:dyDescent="0.25">
      <c r="B76" s="21"/>
      <c r="C76" s="361" t="s">
        <v>325</v>
      </c>
      <c r="D76" s="361"/>
      <c r="E76" s="361"/>
      <c r="F76" s="361"/>
      <c r="G76" s="115" t="str">
        <f>Ceilings!F24</f>
        <v>n/a</v>
      </c>
      <c r="H76" s="83"/>
      <c r="I76" s="20"/>
    </row>
    <row r="77" spans="2:9" s="16" customFormat="1" ht="33" customHeight="1" x14ac:dyDescent="0.25">
      <c r="B77" s="21"/>
      <c r="C77" s="360" t="s">
        <v>326</v>
      </c>
      <c r="D77" s="360"/>
      <c r="E77" s="360"/>
      <c r="F77" s="360"/>
      <c r="G77" s="115">
        <f>Ceilings!F25</f>
        <v>0</v>
      </c>
      <c r="H77" s="83"/>
      <c r="I77" s="20"/>
    </row>
    <row r="78" spans="2:9" s="16" customFormat="1" ht="33" customHeight="1" x14ac:dyDescent="0.25">
      <c r="B78" s="21"/>
      <c r="C78" s="360" t="s">
        <v>327</v>
      </c>
      <c r="D78" s="360"/>
      <c r="E78" s="360"/>
      <c r="F78" s="360"/>
      <c r="G78" s="169" t="str">
        <f>Ceilings!F26</f>
        <v>n/a</v>
      </c>
      <c r="H78" s="83"/>
      <c r="I78" s="20"/>
    </row>
    <row r="79" spans="2:9" s="16" customFormat="1" ht="33" customHeight="1" x14ac:dyDescent="0.25">
      <c r="B79" s="21"/>
      <c r="C79" s="99"/>
      <c r="D79" s="99"/>
      <c r="E79" s="99"/>
      <c r="F79" s="99"/>
      <c r="G79" s="31"/>
      <c r="H79" s="83"/>
      <c r="I79" s="20"/>
    </row>
    <row r="80" spans="2:9" s="16" customFormat="1" ht="33" customHeight="1" x14ac:dyDescent="0.25">
      <c r="B80" s="21"/>
      <c r="C80" s="362" t="str">
        <f>"Total surface area of ceilings" &amp; IF(Instructions!$H$10="IP Units", " (sq ft)", IF(Instructions!$H$10="SI Units"," (sq m)"))</f>
        <v>Total surface area of ceilings (sq ft)</v>
      </c>
      <c r="D80" s="362"/>
      <c r="E80" s="362"/>
      <c r="F80" s="362"/>
      <c r="G80" s="115" t="str">
        <f>Ceilings!F28</f>
        <v>n/a</v>
      </c>
      <c r="H80" s="83"/>
      <c r="I80" s="20"/>
    </row>
    <row r="81" spans="2:9" s="16" customFormat="1" ht="33" customHeight="1" x14ac:dyDescent="0.25">
      <c r="B81" s="21"/>
      <c r="C81" s="360" t="str">
        <f>"Surface area of ceilings compliant with VOC emissions evaluation, inherently nonemitting sources criteria, or salvaged and reused materials criteria" &amp; IF(Instructions!$H$10="IP Units", " (sq ft)", IF(Instructions!$H$10="SI Units"," (sq m)"))</f>
        <v>Surface area of ceilings compliant with VOC emissions evaluation, inherently nonemitting sources criteria, or salvaged and reused materials criteria (sq ft)</v>
      </c>
      <c r="D81" s="360"/>
      <c r="E81" s="360"/>
      <c r="F81" s="360"/>
      <c r="G81" s="115">
        <f>Ceilings!F29</f>
        <v>0</v>
      </c>
      <c r="H81" s="83"/>
      <c r="I81" s="20"/>
    </row>
    <row r="82" spans="2:9" s="16" customFormat="1" ht="33" customHeight="1" x14ac:dyDescent="0.25">
      <c r="B82" s="21"/>
      <c r="C82" s="360" t="s">
        <v>328</v>
      </c>
      <c r="D82" s="360"/>
      <c r="E82" s="360"/>
      <c r="F82" s="360"/>
      <c r="G82" s="169" t="str">
        <f>Ceilings!F30</f>
        <v>n/a</v>
      </c>
      <c r="H82" s="83"/>
      <c r="I82" s="20"/>
    </row>
    <row r="83" spans="2:9" s="16" customFormat="1" x14ac:dyDescent="0.25">
      <c r="B83" s="21"/>
      <c r="C83" s="22"/>
      <c r="D83" s="19"/>
      <c r="E83" s="19"/>
      <c r="F83" s="19"/>
      <c r="G83" s="83"/>
      <c r="H83" s="83"/>
      <c r="I83" s="20"/>
    </row>
    <row r="84" spans="2:9" s="16" customFormat="1" x14ac:dyDescent="0.25">
      <c r="B84" s="21"/>
      <c r="C84" s="22"/>
      <c r="D84" s="19"/>
      <c r="E84" s="19"/>
      <c r="F84" s="19"/>
      <c r="G84" s="83"/>
      <c r="H84" s="83"/>
      <c r="I84" s="20"/>
    </row>
    <row r="85" spans="2:9" s="16" customFormat="1" x14ac:dyDescent="0.25">
      <c r="B85" s="21"/>
      <c r="C85" s="126" t="s">
        <v>296</v>
      </c>
      <c r="D85" s="19"/>
      <c r="E85" s="19"/>
      <c r="F85" s="19"/>
      <c r="G85" s="83"/>
      <c r="H85" s="83"/>
      <c r="I85" s="20"/>
    </row>
    <row r="86" spans="2:9" s="16" customFormat="1" x14ac:dyDescent="0.25">
      <c r="B86" s="21"/>
      <c r="C86" s="22"/>
      <c r="D86" s="19"/>
      <c r="E86" s="19"/>
      <c r="F86" s="19"/>
      <c r="G86" s="83"/>
      <c r="H86" s="83"/>
      <c r="I86" s="20"/>
    </row>
    <row r="87" spans="2:9" s="16" customFormat="1" ht="33" customHeight="1" x14ac:dyDescent="0.25">
      <c r="B87" s="21"/>
      <c r="C87" s="361" t="s">
        <v>329</v>
      </c>
      <c r="D87" s="361"/>
      <c r="E87" s="361"/>
      <c r="F87" s="361"/>
      <c r="G87" s="115" t="str">
        <f>Insulation!F24</f>
        <v>n/a</v>
      </c>
      <c r="H87" s="83"/>
      <c r="I87" s="20"/>
    </row>
    <row r="88" spans="2:9" s="16" customFormat="1" ht="33" customHeight="1" x14ac:dyDescent="0.25">
      <c r="B88" s="21"/>
      <c r="C88" s="360" t="s">
        <v>330</v>
      </c>
      <c r="D88" s="360"/>
      <c r="E88" s="360"/>
      <c r="F88" s="360"/>
      <c r="G88" s="115">
        <f>Insulation!F25</f>
        <v>0</v>
      </c>
      <c r="H88" s="83"/>
      <c r="I88" s="20"/>
    </row>
    <row r="89" spans="2:9" s="16" customFormat="1" ht="33" customHeight="1" x14ac:dyDescent="0.25">
      <c r="B89" s="21"/>
      <c r="C89" s="360" t="s">
        <v>331</v>
      </c>
      <c r="D89" s="360"/>
      <c r="E89" s="360"/>
      <c r="F89" s="360"/>
      <c r="G89" s="169" t="str">
        <f>Insulation!F26</f>
        <v>n/a</v>
      </c>
      <c r="H89" s="83"/>
      <c r="I89" s="20"/>
    </row>
    <row r="90" spans="2:9" s="16" customFormat="1" ht="33" customHeight="1" x14ac:dyDescent="0.25">
      <c r="B90" s="21"/>
      <c r="C90" s="99"/>
      <c r="D90" s="99"/>
      <c r="E90" s="99"/>
      <c r="F90" s="99"/>
      <c r="G90" s="31"/>
      <c r="H90" s="83"/>
      <c r="I90" s="20"/>
    </row>
    <row r="91" spans="2:9" s="16" customFormat="1" ht="33" customHeight="1" x14ac:dyDescent="0.25">
      <c r="B91" s="21"/>
      <c r="C91" s="362" t="str">
        <f>"Total surface area of insulation" &amp; IF(Instructions!$H$10="IP Units", " (sq ft)", IF(Instructions!$H$10="SI Units"," (sq m)"))</f>
        <v>Total surface area of insulation (sq ft)</v>
      </c>
      <c r="D91" s="362"/>
      <c r="E91" s="362"/>
      <c r="F91" s="362"/>
      <c r="G91" s="115" t="str">
        <f>Insulation!F28</f>
        <v>n/a</v>
      </c>
      <c r="H91" s="83"/>
      <c r="I91" s="20"/>
    </row>
    <row r="92" spans="2:9" s="16" customFormat="1" ht="33" customHeight="1" x14ac:dyDescent="0.25">
      <c r="B92" s="21"/>
      <c r="C92" s="360" t="str">
        <f>"Surface area of insulation compliant with VOC emissions evaluation, inherently nonemitting sources criteria, or salvaged and reused materials criteria" &amp; IF(Instructions!$H$10="IP Units", " (sq ft)", IF(Instructions!$H$10="SI Units"," (sq m)"))</f>
        <v>Surface area of insulation compliant with VOC emissions evaluation, inherently nonemitting sources criteria, or salvaged and reused materials criteria (sq ft)</v>
      </c>
      <c r="D92" s="360"/>
      <c r="E92" s="360"/>
      <c r="F92" s="360"/>
      <c r="G92" s="115">
        <f>Insulation!F29</f>
        <v>0</v>
      </c>
      <c r="H92" s="83"/>
      <c r="I92" s="20"/>
    </row>
    <row r="93" spans="2:9" s="16" customFormat="1" ht="33" customHeight="1" x14ac:dyDescent="0.25">
      <c r="B93" s="21"/>
      <c r="C93" s="360" t="s">
        <v>332</v>
      </c>
      <c r="D93" s="360"/>
      <c r="E93" s="360"/>
      <c r="F93" s="360"/>
      <c r="G93" s="169" t="str">
        <f>Insulation!F30</f>
        <v>n/a</v>
      </c>
      <c r="H93" s="83"/>
      <c r="I93" s="20"/>
    </row>
    <row r="94" spans="2:9" s="16" customFormat="1" x14ac:dyDescent="0.25">
      <c r="B94" s="21"/>
      <c r="C94" s="22"/>
      <c r="D94" s="19"/>
      <c r="E94" s="19"/>
      <c r="F94" s="19"/>
      <c r="G94" s="83"/>
      <c r="H94" s="83"/>
      <c r="I94" s="20"/>
    </row>
    <row r="95" spans="2:9" s="16" customFormat="1" x14ac:dyDescent="0.25">
      <c r="B95" s="21"/>
      <c r="C95" s="22"/>
      <c r="D95" s="19"/>
      <c r="E95" s="19"/>
      <c r="F95" s="19"/>
      <c r="G95" s="83"/>
      <c r="H95" s="83"/>
      <c r="I95" s="20"/>
    </row>
    <row r="96" spans="2:9" s="16" customFormat="1" x14ac:dyDescent="0.25">
      <c r="B96" s="21"/>
      <c r="C96" s="126" t="s">
        <v>1</v>
      </c>
      <c r="D96" s="19"/>
      <c r="E96" s="19"/>
      <c r="F96" s="19"/>
      <c r="G96" s="83"/>
      <c r="H96" s="83"/>
      <c r="I96" s="20"/>
    </row>
    <row r="97" spans="2:9" s="16" customFormat="1" x14ac:dyDescent="0.25">
      <c r="B97" s="21"/>
      <c r="C97" s="22"/>
      <c r="D97" s="19"/>
      <c r="E97" s="19"/>
      <c r="F97" s="19"/>
      <c r="G97" s="83"/>
      <c r="H97" s="83"/>
      <c r="I97" s="20"/>
    </row>
    <row r="98" spans="2:9" s="16" customFormat="1" ht="33" customHeight="1" x14ac:dyDescent="0.25">
      <c r="B98" s="21"/>
      <c r="C98" s="340" t="s">
        <v>304</v>
      </c>
      <c r="D98" s="341"/>
      <c r="E98" s="341"/>
      <c r="F98" s="342"/>
      <c r="G98" s="115">
        <f>Furniture!E23</f>
        <v>0</v>
      </c>
      <c r="H98" s="83"/>
      <c r="I98" s="20"/>
    </row>
    <row r="99" spans="2:9" s="16" customFormat="1" ht="33" customHeight="1" x14ac:dyDescent="0.25">
      <c r="B99" s="21"/>
      <c r="C99" s="340" t="s">
        <v>298</v>
      </c>
      <c r="D99" s="341"/>
      <c r="E99" s="341"/>
      <c r="F99" s="373"/>
      <c r="G99" s="115">
        <f>Furniture!E24</f>
        <v>0</v>
      </c>
      <c r="H99" s="83"/>
      <c r="I99" s="20"/>
    </row>
    <row r="100" spans="2:9" s="16" customFormat="1" ht="33" customHeight="1" x14ac:dyDescent="0.25">
      <c r="B100" s="21"/>
      <c r="C100" s="370" t="s">
        <v>301</v>
      </c>
      <c r="D100" s="371"/>
      <c r="E100" s="371"/>
      <c r="F100" s="372"/>
      <c r="G100" s="169">
        <f>Furniture!E25</f>
        <v>0</v>
      </c>
      <c r="H100" s="83"/>
      <c r="I100" s="20"/>
    </row>
    <row r="101" spans="2:9" s="16" customFormat="1" x14ac:dyDescent="0.25">
      <c r="B101" s="21"/>
      <c r="C101" s="22"/>
      <c r="D101" s="19"/>
      <c r="E101" s="19"/>
      <c r="F101" s="19"/>
      <c r="G101" s="170"/>
      <c r="H101" s="83"/>
      <c r="I101" s="20"/>
    </row>
    <row r="102" spans="2:9" s="16" customFormat="1" x14ac:dyDescent="0.25">
      <c r="B102" s="21"/>
      <c r="C102" s="22"/>
      <c r="D102" s="19"/>
      <c r="E102" s="19"/>
      <c r="F102" s="19"/>
      <c r="G102" s="170"/>
      <c r="H102" s="83"/>
      <c r="I102" s="20"/>
    </row>
    <row r="103" spans="2:9" s="16" customFormat="1" x14ac:dyDescent="0.25">
      <c r="B103" s="21"/>
      <c r="C103" s="126" t="s">
        <v>99</v>
      </c>
      <c r="D103" s="19"/>
      <c r="E103" s="19"/>
      <c r="F103" s="19"/>
      <c r="G103" s="170"/>
      <c r="H103" s="83"/>
      <c r="I103" s="20"/>
    </row>
    <row r="104" spans="2:9" s="16" customFormat="1" x14ac:dyDescent="0.25">
      <c r="B104" s="21"/>
      <c r="C104" s="22"/>
      <c r="D104" s="19"/>
      <c r="E104" s="19"/>
      <c r="F104" s="19"/>
      <c r="G104" s="170"/>
      <c r="H104" s="83"/>
      <c r="I104" s="20"/>
    </row>
    <row r="105" spans="2:9" s="16" customFormat="1" ht="33" customHeight="1" x14ac:dyDescent="0.25">
      <c r="B105" s="21"/>
      <c r="C105" s="362" t="s">
        <v>302</v>
      </c>
      <c r="D105" s="362"/>
      <c r="E105" s="362"/>
      <c r="F105" s="362"/>
      <c r="G105" s="115" t="str">
        <f>'Composite wood'!F24</f>
        <v>n/a</v>
      </c>
      <c r="H105" s="83"/>
      <c r="I105" s="20"/>
    </row>
    <row r="106" spans="2:9" s="16" customFormat="1" ht="33" customHeight="1" x14ac:dyDescent="0.25">
      <c r="B106" s="21"/>
      <c r="C106" s="360" t="s">
        <v>305</v>
      </c>
      <c r="D106" s="360"/>
      <c r="E106" s="360"/>
      <c r="F106" s="360"/>
      <c r="G106" s="115" t="str">
        <f>'Composite wood'!F25</f>
        <v>n/a</v>
      </c>
      <c r="H106" s="83"/>
      <c r="I106" s="20"/>
    </row>
    <row r="107" spans="2:9" s="16" customFormat="1" ht="33" customHeight="1" x14ac:dyDescent="0.25">
      <c r="B107" s="21"/>
      <c r="C107" s="360" t="s">
        <v>306</v>
      </c>
      <c r="D107" s="360"/>
      <c r="E107" s="360"/>
      <c r="F107" s="360"/>
      <c r="G107" s="169" t="str">
        <f>'Composite wood'!F26</f>
        <v>n/a</v>
      </c>
      <c r="H107" s="83"/>
      <c r="I107" s="20"/>
    </row>
    <row r="108" spans="2:9" s="16" customFormat="1" ht="33" customHeight="1" x14ac:dyDescent="0.25">
      <c r="B108" s="21"/>
      <c r="C108" s="99"/>
      <c r="D108" s="99"/>
      <c r="E108" s="99"/>
      <c r="F108" s="99"/>
      <c r="G108" s="129"/>
      <c r="H108" s="83"/>
      <c r="I108" s="20"/>
    </row>
    <row r="109" spans="2:9" s="16" customFormat="1" ht="33" customHeight="1" x14ac:dyDescent="0.25">
      <c r="B109" s="21"/>
      <c r="C109" s="362" t="str">
        <f>"Total surface area of composite wood products" &amp; IF(Instructions!$H$10="IP Units", " (sq ft)", IF(Instructions!$H$10="SI Units"," (sq m)"))</f>
        <v>Total surface area of composite wood products (sq ft)</v>
      </c>
      <c r="D109" s="362"/>
      <c r="E109" s="362"/>
      <c r="F109" s="362"/>
      <c r="G109" s="115" t="str">
        <f>'Composite wood'!F28</f>
        <v>n/a</v>
      </c>
      <c r="H109" s="83"/>
      <c r="I109" s="20"/>
    </row>
    <row r="110" spans="2:9" s="16" customFormat="1" ht="33" customHeight="1" x14ac:dyDescent="0.25">
      <c r="B110" s="21"/>
      <c r="C110" s="360" t="str">
        <f>"Surface area of of composite wood compliant with formaldehyde emissions evaluation or salvaged and reused materials criteria" &amp; IF(Instructions!$H$10="IP Units", " (sq ft)", IF(Instructions!$H$10="SI Units"," (sq m)"))</f>
        <v>Surface area of of composite wood compliant with formaldehyde emissions evaluation or salvaged and reused materials criteria (sq ft)</v>
      </c>
      <c r="D110" s="360"/>
      <c r="E110" s="360"/>
      <c r="F110" s="360"/>
      <c r="G110" s="115">
        <f>'Composite wood'!F29</f>
        <v>0</v>
      </c>
      <c r="H110" s="83"/>
      <c r="I110" s="20"/>
    </row>
    <row r="111" spans="2:9" s="16" customFormat="1" ht="33" customHeight="1" x14ac:dyDescent="0.25">
      <c r="B111" s="21"/>
      <c r="C111" s="360" t="s">
        <v>307</v>
      </c>
      <c r="D111" s="360"/>
      <c r="E111" s="360"/>
      <c r="F111" s="360"/>
      <c r="G111" s="169" t="str">
        <f>'Composite wood'!F30</f>
        <v>n/a</v>
      </c>
      <c r="H111" s="83"/>
      <c r="I111" s="20"/>
    </row>
    <row r="112" spans="2:9" s="16" customFormat="1" x14ac:dyDescent="0.25">
      <c r="B112" s="21"/>
      <c r="C112" s="22"/>
      <c r="D112" s="19"/>
      <c r="E112" s="19"/>
      <c r="F112" s="19"/>
      <c r="G112" s="83"/>
      <c r="H112" s="83"/>
      <c r="I112" s="20"/>
    </row>
    <row r="113" spans="2:10" ht="24" customHeight="1" x14ac:dyDescent="0.2">
      <c r="B113" s="26"/>
      <c r="C113" s="27"/>
      <c r="D113" s="27"/>
      <c r="E113" s="27"/>
      <c r="F113" s="27"/>
      <c r="G113" s="28"/>
      <c r="H113" s="28"/>
      <c r="I113" s="29"/>
      <c r="J113" s="30"/>
    </row>
  </sheetData>
  <sheetProtection algorithmName="SHA-512" hashValue="SjiIwqAkoJJDGx/QEDdQoee6Dq1qXki4PiZUEojCDRaOWzZzXxrjjCrtvdaUbOW6C6pA0mPwIX7cqe+alNMy/w==" saltValue="C62WV8FZXhkMQAfeQqYnHw==" spinCount="100000" sheet="1" objects="1" scenarios="1" formatColumns="0" formatRows="0"/>
  <mergeCells count="59">
    <mergeCell ref="C26:F26"/>
    <mergeCell ref="C27:F27"/>
    <mergeCell ref="C32:F32"/>
    <mergeCell ref="C33:F33"/>
    <mergeCell ref="C34:F34"/>
    <mergeCell ref="C31:F31"/>
    <mergeCell ref="C28:F28"/>
    <mergeCell ref="C29:F29"/>
    <mergeCell ref="C100:F100"/>
    <mergeCell ref="C60:F60"/>
    <mergeCell ref="C61:F61"/>
    <mergeCell ref="C62:F62"/>
    <mergeCell ref="C76:F76"/>
    <mergeCell ref="C77:F77"/>
    <mergeCell ref="C78:F78"/>
    <mergeCell ref="C80:F80"/>
    <mergeCell ref="C81:F81"/>
    <mergeCell ref="C82:F82"/>
    <mergeCell ref="C72:F72"/>
    <mergeCell ref="C99:F99"/>
    <mergeCell ref="C98:F98"/>
    <mergeCell ref="C49:F49"/>
    <mergeCell ref="C37:F37"/>
    <mergeCell ref="C41:F41"/>
    <mergeCell ref="C42:F42"/>
    <mergeCell ref="C47:F47"/>
    <mergeCell ref="C48:F48"/>
    <mergeCell ref="C109:F109"/>
    <mergeCell ref="C110:F110"/>
    <mergeCell ref="C111:F111"/>
    <mergeCell ref="C50:F50"/>
    <mergeCell ref="C56:F56"/>
    <mergeCell ref="C57:F57"/>
    <mergeCell ref="C58:F58"/>
    <mergeCell ref="C105:F105"/>
    <mergeCell ref="C66:F66"/>
    <mergeCell ref="C67:F67"/>
    <mergeCell ref="C68:F68"/>
    <mergeCell ref="C70:F70"/>
    <mergeCell ref="C71:F71"/>
    <mergeCell ref="C87:F87"/>
    <mergeCell ref="C88:F88"/>
    <mergeCell ref="C89:F89"/>
    <mergeCell ref="H7:H9"/>
    <mergeCell ref="G7:G9"/>
    <mergeCell ref="C52:F52"/>
    <mergeCell ref="C106:F106"/>
    <mergeCell ref="C107:F107"/>
    <mergeCell ref="C91:F91"/>
    <mergeCell ref="C92:F92"/>
    <mergeCell ref="C93:F93"/>
    <mergeCell ref="C35:F35"/>
    <mergeCell ref="C40:F40"/>
    <mergeCell ref="C43:F43"/>
    <mergeCell ref="C44:F44"/>
    <mergeCell ref="C46:F46"/>
    <mergeCell ref="G10:G12"/>
    <mergeCell ref="H10:H12"/>
    <mergeCell ref="C25:F25"/>
  </mergeCells>
  <pageMargins left="0.7" right="0.7" top="0.75" bottom="0.75" header="0.3" footer="0.3"/>
  <pageSetup orientation="portrait" r:id="rId1"/>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5A613617A7C5B46826CF6D217F037D7" ma:contentTypeVersion="17" ma:contentTypeDescription="Create a new document." ma:contentTypeScope="" ma:versionID="e999bd87669cd8477f7eb10dc20f5d1a">
  <xsd:schema xmlns:xsd="http://www.w3.org/2001/XMLSchema" xmlns:xs="http://www.w3.org/2001/XMLSchema" xmlns:p="http://schemas.microsoft.com/office/2006/metadata/properties" xmlns:ns1="http://schemas.microsoft.com/sharepoint/v3" xmlns:ns3="ce537f1a-68b8-4212-8072-4597f22b4385" xmlns:ns4="ba895b08-f796-4204-acce-b11d769937f4" targetNamespace="http://schemas.microsoft.com/office/2006/metadata/properties" ma:root="true" ma:fieldsID="f67d12b2bba6bf1c9605a5abf410a527" ns1:_="" ns3:_="" ns4:_="">
    <xsd:import namespace="http://schemas.microsoft.com/sharepoint/v3"/>
    <xsd:import namespace="ce537f1a-68b8-4212-8072-4597f22b4385"/>
    <xsd:import namespace="ba895b08-f796-4204-acce-b11d769937f4"/>
    <xsd:element name="properties">
      <xsd:complexType>
        <xsd:sequence>
          <xsd:element name="documentManagement">
            <xsd:complexType>
              <xsd:all>
                <xsd:element ref="ns3:SharedWithUsers" minOccurs="0"/>
                <xsd:element ref="ns3:SharedWithDetails" minOccurs="0"/>
                <xsd:element ref="ns3:SharingHintHash" minOccurs="0"/>
                <xsd:element ref="ns3:LastSharedByUser" minOccurs="0"/>
                <xsd:element ref="ns3:LastSharedByTime" minOccurs="0"/>
                <xsd:element ref="ns4:MediaServiceMetadata" minOccurs="0"/>
                <xsd:element ref="ns4:MediaServiceFastMetadata" minOccurs="0"/>
                <xsd:element ref="ns4:MediaServiceEventHashCode" minOccurs="0"/>
                <xsd:element ref="ns4:MediaServiceGenerationTime" minOccurs="0"/>
                <xsd:element ref="ns4:MediaServiceDateTaken" minOccurs="0"/>
                <xsd:element ref="ns4:MediaServiceAutoTags" minOccurs="0"/>
                <xsd:element ref="ns4:MediaServiceOCR" minOccurs="0"/>
                <xsd:element ref="ns4:MediaServiceLocation" minOccurs="0"/>
                <xsd:element ref="ns1:_ip_UnifiedCompliancePolicyProperties" minOccurs="0"/>
                <xsd:element ref="ns1:_ip_UnifiedCompliancePolicyUIAc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e537f1a-68b8-4212-8072-4597f22b4385"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internalName="SharingHintHash" ma:readOnly="true">
      <xsd:simpleType>
        <xsd:restriction base="dms:Text"/>
      </xsd:simpleType>
    </xsd:element>
    <xsd:element name="LastSharedByUser" ma:index="11" nillable="true" ma:displayName="Last Shared By User" ma:description="" ma:internalName="LastSharedByUser" ma:readOnly="true">
      <xsd:simpleType>
        <xsd:restriction base="dms:Note">
          <xsd:maxLength value="255"/>
        </xsd:restriction>
      </xsd:simpleType>
    </xsd:element>
    <xsd:element name="LastSharedByTime" ma:index="12"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a895b08-f796-4204-acce-b11d769937f4"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ServiceAutoKeyPoints" ma:index="23" nillable="true" ma:displayName="MediaServiceAutoKeyPoints" ma:hidden="true" ma:internalName="MediaServiceAutoKeyPoints" ma:readOnly="true">
      <xsd:simpleType>
        <xsd:restriction base="dms:Note"/>
      </xsd:simpleType>
    </xsd:element>
    <xsd:element name="MediaServiceKeyPoints" ma:index="24"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463B89-7473-4A0C-94DB-EACEF71D725C}">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06BC6FE3-5E69-4471-83A7-308DE2884A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e537f1a-68b8-4212-8072-4597f22b4385"/>
    <ds:schemaRef ds:uri="ba895b08-f796-4204-acce-b11d769937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290A3FF-28C2-4C0B-A78F-B084B59CD6B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25</vt:i4>
      </vt:variant>
    </vt:vector>
  </HeadingPairs>
  <TitlesOfParts>
    <vt:vector size="35" baseType="lpstr">
      <vt:lpstr>Instructions</vt:lpstr>
      <vt:lpstr>Paints and coatings</vt:lpstr>
      <vt:lpstr>Adhesives and sealants</vt:lpstr>
      <vt:lpstr>Flooring</vt:lpstr>
      <vt:lpstr>Wall panels</vt:lpstr>
      <vt:lpstr>Ceilings</vt:lpstr>
      <vt:lpstr>Insulation</vt:lpstr>
      <vt:lpstr>Furniture</vt:lpstr>
      <vt:lpstr>Composite wood</vt:lpstr>
      <vt:lpstr>Summary</vt:lpstr>
      <vt:lpstr>Canada</vt:lpstr>
      <vt:lpstr>Canadatb</vt:lpstr>
      <vt:lpstr>CARBSCM2007</vt:lpstr>
      <vt:lpstr>CARBSCMtb</vt:lpstr>
      <vt:lpstr>compWoodColH</vt:lpstr>
      <vt:lpstr>Decopaint</vt:lpstr>
      <vt:lpstr>Decotb</vt:lpstr>
      <vt:lpstr>GenEmissions</vt:lpstr>
      <vt:lpstr>HongKong</vt:lpstr>
      <vt:lpstr>HongKongtb</vt:lpstr>
      <vt:lpstr>na</vt:lpstr>
      <vt:lpstr>Instructions!Print_Area</vt:lpstr>
      <vt:lpstr>rule1113</vt:lpstr>
      <vt:lpstr>rule1113tb</vt:lpstr>
      <vt:lpstr>rule1168</vt:lpstr>
      <vt:lpstr>rule1168tb</vt:lpstr>
      <vt:lpstr>STList</vt:lpstr>
      <vt:lpstr>STstart</vt:lpstr>
      <vt:lpstr>TVOC</vt:lpstr>
      <vt:lpstr>voc_list2</vt:lpstr>
      <vt:lpstr>VOClimit</vt:lpstr>
      <vt:lpstr>VOClist</vt:lpstr>
      <vt:lpstr>VOCList2</vt:lpstr>
      <vt:lpstr>VOCreg</vt:lpstr>
      <vt:lpstr>VOCreg2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USGBC</dc:creator>
  <cp:lastModifiedBy>Joshua Pasos</cp:lastModifiedBy>
  <cp:lastPrinted>2010-01-26T18:49:02Z</cp:lastPrinted>
  <dcterms:created xsi:type="dcterms:W3CDTF">2010-01-14T07:00:01Z</dcterms:created>
  <dcterms:modified xsi:type="dcterms:W3CDTF">2023-09-07T20:06:47Z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0x01010025A613617A7C5B46826CF6D217F037D7</vt:lpwstr>
  </property>
</Properties>
</file>